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d.docs.live.net/3af968e52ddd5096/สำนักกฎหมาย/งาน nattawat/สกม/งบประมาณ 2566/IDP/"/>
    </mc:Choice>
  </mc:AlternateContent>
  <xr:revisionPtr revIDLastSave="1" documentId="8_{DA56CB65-DAF3-439D-AF6E-3AC1829B651B}" xr6:coauthVersionLast="47" xr6:coauthVersionMax="47" xr10:uidLastSave="{13BE02D0-AE35-4372-B1BC-7CA16E9D6053}"/>
  <bookViews>
    <workbookView xWindow="20370" yWindow="-120" windowWidth="20730" windowHeight="11040" xr2:uid="{00000000-000D-0000-FFFF-FFFF00000000}"/>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เก็บข้อมูลHRD!$A$6:$P$84</definedName>
    <definedName name="_xlnm._FilterDatabase" localSheetId="2" hidden="1">ตรวจสอบชื่อผู้ยังไม่ได้รับพัฒนา!$A$4:$D$4</definedName>
    <definedName name="_xlnm.Print_Area" localSheetId="0">เก็บข้อมูลHRD!$A$1:$M$45</definedName>
    <definedName name="_xlnm.Print_Area" localSheetId="1">สรุปผลHRD!$A$1:$N$24</definedName>
    <definedName name="_xlnm.Print_Titles" localSheetId="0">เก็บข้อมูลHRD!$6:$6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 l="1"/>
  <c r="L2" i="2" l="1"/>
  <c r="I4" i="2"/>
  <c r="M4" i="2"/>
  <c r="F19" i="2" l="1" a="1"/>
  <c r="F19" i="2" s="1"/>
  <c r="D19" i="2" a="1"/>
  <c r="D19" i="2" s="1"/>
  <c r="D13" i="3" l="1"/>
  <c r="D9" i="3"/>
  <c r="D8" i="3"/>
  <c r="D11" i="3"/>
  <c r="D10" i="3"/>
  <c r="D14" i="3"/>
  <c r="D15" i="3"/>
  <c r="D16" i="3"/>
  <c r="D17" i="3"/>
  <c r="D18" i="3"/>
  <c r="D19" i="3"/>
  <c r="D20" i="3"/>
  <c r="D21" i="3"/>
  <c r="D22" i="3"/>
  <c r="D24" i="3"/>
  <c r="D25" i="3"/>
  <c r="D26" i="3"/>
  <c r="D27" i="3"/>
  <c r="D28" i="3"/>
  <c r="D12" i="3"/>
  <c r="D5" i="3"/>
  <c r="D6" i="3"/>
  <c r="D7"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8" i="2" a="1"/>
  <c r="F8" i="2" s="1"/>
  <c r="D9" i="2" a="1"/>
  <c r="D9" i="2" s="1"/>
  <c r="D10" i="2" s="1" a="1"/>
  <c r="D8" i="2" a="1"/>
  <c r="D8" i="2" s="1"/>
  <c r="J10" i="2" a="1"/>
  <c r="J10" i="2" s="1"/>
  <c r="F4" i="2"/>
  <c r="D4" i="2"/>
  <c r="F10" i="2" l="1" a="1"/>
  <c r="F10" i="2" s="1"/>
  <c r="F22" i="2"/>
  <c r="D10" i="2"/>
  <c r="F20" i="2"/>
  <c r="D20" i="2"/>
  <c r="D2" i="2"/>
  <c r="D15" i="2" l="1"/>
  <c r="F15" i="2"/>
  <c r="M17" i="2" l="1"/>
  <c r="J17" i="2"/>
</calcChain>
</file>

<file path=xl/sharedStrings.xml><?xml version="1.0" encoding="utf-8"?>
<sst xmlns="http://schemas.openxmlformats.org/spreadsheetml/2006/main" count="558" uniqueCount="150">
  <si>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</si>
  <si>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</si>
  <si>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</si>
  <si>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</si>
  <si>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</si>
  <si>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</si>
  <si>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</si>
  <si>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</si>
  <si>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</si>
  <si>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</si>
  <si>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</si>
  <si>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</si>
  <si>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</si>
  <si>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</si>
  <si>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</si>
  <si>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</si>
  <si>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</si>
  <si>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</si>
  <si>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</si>
  <si>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</si>
  <si>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</si>
  <si>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</si>
  <si>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</si>
  <si>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</si>
  <si>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</si>
  <si>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</si>
  <si>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</si>
  <si>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</si>
  <si>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</si>
  <si>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</si>
  <si>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</si>
  <si>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</si>
  <si>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</si>
  <si>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</si>
  <si>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</si>
  <si>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</si>
  <si>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</si>
  <si>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</si>
  <si>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</si>
  <si>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</si>
  <si>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</si>
  <si>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</si>
  <si>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</si>
  <si>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</si>
  <si>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</si>
  <si>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</si>
  <si>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</si>
  <si>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</si>
  <si>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</si>
  <si>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</si>
  <si>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</si>
  <si>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</si>
  <si>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</si>
  <si>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</si>
  <si>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</si>
  <si>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</si>
  <si>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</si>
  <si>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</si>
  <si>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</si>
  <si>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</si>
  <si>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</si>
  <si>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</si>
  <si>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</si>
  <si>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</si>
  <si>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</si>
  <si>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</si>
  <si>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</si>
  <si>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</si>
  <si>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</si>
  <si>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</si>
  <si>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</si>
  <si>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</si>
  <si>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</si>
  <si>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</si>
  <si>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</si>
  <si>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</si>
  <si>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</si>
  <si>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สำนักกฎหมาย</t>
  </si>
  <si>
    <t>นายประสิทธิ์ เกษตะระ</t>
  </si>
  <si>
    <t>นางสาวปิยนุช ศรีคอนไทย</t>
  </si>
  <si>
    <t>นางสาวนฤมล เจริญพักตร์</t>
  </si>
  <si>
    <t>นายพงศธร โกนิล</t>
  </si>
  <si>
    <t>นางสาวกัลยาศิริ กลิ่นอวล</t>
  </si>
  <si>
    <t>นายเอกอัคระ ทะชาดา</t>
  </si>
  <si>
    <t>นางจุฑารัตน์ ขลิบปั้น</t>
  </si>
  <si>
    <t>นางสาวพิมพ์ชนก ยิ้มละมุล</t>
  </si>
  <si>
    <t>นางสาวสุทธิมาลย์ อจลบุญ</t>
  </si>
  <si>
    <t>นางสาวสุมาลี จำเริญ</t>
  </si>
  <si>
    <t>เจ้าพนักงานธุรการชำนาญงาน</t>
  </si>
  <si>
    <t>นิติกรชำนาญการ</t>
  </si>
  <si>
    <t>นิติกรชำนาญการพิเศษ</t>
  </si>
  <si>
    <t>นิติกรปฏิบัติการ</t>
  </si>
  <si>
    <t>นิติกร</t>
  </si>
  <si>
    <t>เจ้าพนักงานธุรการ</t>
  </si>
  <si>
    <t>กฎหมาย/กฎระเบียบฯ</t>
  </si>
  <si>
    <t>มี</t>
  </si>
  <si>
    <t>เจ้าพนักงานธุรการปฏิบัติงาน</t>
  </si>
  <si>
    <t>นายพฤศจิ  เนื่องจำนงค์</t>
  </si>
  <si>
    <t>นางสาวจันทร์จิรา คำภากุล</t>
  </si>
  <si>
    <t>-</t>
  </si>
  <si>
    <t>นายปัญญา จำปา</t>
  </si>
  <si>
    <t>นักจัดการงานทั่วไป</t>
  </si>
  <si>
    <t>คิดค้น/ใช้นวัตกรรมใหม่ๆ</t>
  </si>
  <si>
    <t>ณัฐวัฒน์ แดงจันทึก</t>
  </si>
  <si>
    <t>นางสาวสร้อยสุดา กั้วศรี</t>
  </si>
  <si>
    <t>นางสาวดลฤทัย สำลีอ่อน</t>
  </si>
  <si>
    <t>นายวิรวิชญ์ เรืองเพ็ง</t>
  </si>
  <si>
    <t>นางสาวอลิษา สายแผ้ว</t>
  </si>
  <si>
    <t>นายณัฐวัฒน์ แดงจันทึก</t>
  </si>
  <si>
    <t>นายจิรัฐติกร ปารี</t>
  </si>
  <si>
    <t>เจ้าหน้าที่ระบบงานคอมพิวเตอร์</t>
  </si>
  <si>
    <t>มาตรฐานกรอบธรรมาภิบาลข้อมูลภาครัฐ</t>
  </si>
  <si>
    <t>พระราชบัญญัติการจัดซื้อจัดจ้างและการบริหารพัสดุภาครัฐ พ.ศ. 2560</t>
  </si>
  <si>
    <t>ความเข้าใจและใช้เทคโนโลยีดิจิทัลอย่างมีประสิทธิภาพ</t>
  </si>
  <si>
    <t>พระราชบัญัติข้อมูลข่าวสารของทางราชการ</t>
  </si>
  <si>
    <t>จุดประกายความคิดเพื่องสร้างนวัตกรรม ฯ</t>
  </si>
  <si>
    <t>วัยใส ฉลาดรู้เน็ต</t>
  </si>
  <si>
    <t>แนวทางและแนวปฏิบัติการเปิดเผยข้อมูลภาครัฐ</t>
  </si>
  <si>
    <t>สิทธิมนุษยชนกับการปฏิบัติราชการ</t>
  </si>
  <si>
    <t>คดีปกครองและวิธีพิจารณาคดีปกครอง KD09</t>
  </si>
  <si>
    <t>Google Tools เพื่อการพัฒนางาน</t>
  </si>
  <si>
    <t>ความเข้าใจการบริหารความเสี่ยงและความปลอดภัยไซเบอร์</t>
  </si>
  <si>
    <t>คดีปกครองและวิธีพิจารณาคดีปกครอง</t>
  </si>
  <si>
    <t>หลักและสาระสำคัญของกฎหมายว่าด้วยความรับผิดละเมิดของเจ้าหน้าที่และหน่วยงานของรัฐ</t>
  </si>
  <si>
    <t>ความมั่นคงปลอดภัยบนอินเตอร์เน็ตและการปฏิบัติตตนสำหรับข้าราชการยุคดิจิทัล</t>
  </si>
  <si>
    <t>สาระสำคัญของกฎหมายวิธีปฏิบัติราชการทางปกครอง</t>
  </si>
  <si>
    <t>การใช้เครื่องมือดิจิทัลเพื่อการทำงานภาครัฐ</t>
  </si>
  <si>
    <t>OKRs เครื่องมือวางเป้าหมายองค์กรยุคใหม่
SL42</t>
  </si>
  <si>
    <t>ความเข้าใจและการใช้เทคโนโลยีดิจิทัลอย่างมีประสิทธิภาพ</t>
  </si>
  <si>
    <t>วินัยและจรรยาข้าราชการ  KD06</t>
  </si>
  <si>
    <t>การพัฒนาการคิด</t>
  </si>
  <si>
    <t>การเขียนหนังสือราชการ : เสริมทักษะการเขียนหนังสือราชการ</t>
  </si>
  <si>
    <t>e-Learning</t>
  </si>
  <si>
    <t>การใช้เทคโนโลยี</t>
  </si>
  <si>
    <t>ความรู้/ทักษะเฉพาะทางในสายงาน</t>
  </si>
  <si>
    <t>ภาวะผู้นำ/คุณธรรม/จริยธรรม</t>
  </si>
  <si>
    <t>ทักษะการคิด</t>
  </si>
  <si>
    <t>ม.ค. - มี.ค. 66</t>
  </si>
  <si>
    <t>ม.ค. - มี.ค. 67</t>
  </si>
  <si>
    <t>ม.ค. - มี.ค. 68</t>
  </si>
  <si>
    <t>ม.ค. - มี.ค. 65</t>
  </si>
  <si>
    <t>3</t>
  </si>
  <si>
    <t>3.0</t>
  </si>
  <si>
    <t>1</t>
  </si>
  <si>
    <t>4</t>
  </si>
  <si>
    <t>3.15</t>
  </si>
  <si>
    <t>2</t>
  </si>
  <si>
    <t>0.30</t>
  </si>
  <si>
    <t>2.30</t>
  </si>
  <si>
    <t>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</si>
</sst>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870000]d/m/yy;@"/>
    <numFmt numFmtId="165" formatCode="[$-187041E]d\ mmm\ yy;@"/>
    <numFmt numFmtId="166" formatCode="#,##0_ ;\-#,##0\ "/>
    <numFmt numFmtId="167" formatCode="#,##0.00_ ;\-#,##0.00\ "/>
    <numFmt numFmtId="168" formatCode="&quot;฿&quot;#,##0.00"/>
  </numFmts>
  <fonts count="57">
    <font>
      <sz val="11"/>
      <color theme="1"/>
      <name val="Calibri"/>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Calibri"/>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Calibri"/>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name val="TH SarabunPSK"/>
      <family val="2"/>
    </font>
    <font>
      <sz val="10"/>
      <color theme="1"/>
      <name val="TH SarabunPSK"/>
      <family val="2"/>
    </font>
    <font>
      <sz val="72"/>
      <color theme="1"/>
      <name val="TH SarabunPSK"/>
      <family val="2"/>
    </font>
    <font>
      <sz val="10"/>
      <color theme="1" tint="4.9989318521683403E-2"/>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207">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10" fillId="0" borderId="0" xfId="0" applyFont="1" applyFill="1"/>
    <xf numFmtId="0" fontId="1" fillId="0" borderId="0" xfId="0" applyFont="1" applyFill="1" applyAlignment="1">
      <alignment horizontal="right" vertical="top"/>
    </xf>
    <xf numFmtId="0" fontId="1" fillId="0" borderId="0" xfId="0" applyFont="1" applyFill="1"/>
    <xf numFmtId="0" fontId="4" fillId="0" borderId="0" xfId="0" applyFont="1" applyBorder="1" applyAlignment="1">
      <alignment horizontal="center" vertical="center" wrapText="1"/>
    </xf>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NumberFormat="1" applyFont="1" applyFill="1" applyAlignment="1">
      <alignment horizontal="center"/>
    </xf>
    <xf numFmtId="43" fontId="5" fillId="2" borderId="0" xfId="1" applyNumberFormat="1" applyFont="1" applyFill="1" applyAlignment="1">
      <alignment horizontal="center" vertical="center" shrinkToFit="1"/>
    </xf>
    <xf numFmtId="0" fontId="1" fillId="0" borderId="0" xfId="0" applyFont="1" applyFill="1" applyBorder="1"/>
    <xf numFmtId="0" fontId="5" fillId="0" borderId="0" xfId="0" applyFont="1" applyFill="1" applyAlignment="1">
      <alignment horizontal="center" vertical="center" shrinkToFit="1"/>
    </xf>
    <xf numFmtId="0" fontId="13" fillId="0" borderId="0" xfId="0" applyFont="1" applyFill="1" applyAlignment="1">
      <alignment vertical="center" shrinkToFit="1"/>
    </xf>
    <xf numFmtId="0" fontId="1" fillId="0" borderId="0" xfId="0" applyFont="1" applyFill="1" applyAlignment="1">
      <alignment horizontal="center" vertical="center"/>
    </xf>
    <xf numFmtId="0" fontId="18" fillId="0" borderId="0" xfId="0" applyFont="1" applyFill="1" applyAlignment="1">
      <alignment horizontal="center"/>
    </xf>
    <xf numFmtId="165" fontId="16" fillId="0" borderId="0" xfId="0" applyNumberFormat="1" applyFont="1" applyFill="1" applyBorder="1" applyAlignment="1" applyProtection="1">
      <alignment horizontal="center" vertical="center"/>
      <protection locked="0" hidden="1"/>
    </xf>
    <xf numFmtId="0" fontId="13" fillId="0" borderId="0" xfId="0" applyFont="1" applyFill="1" applyAlignment="1">
      <alignment horizontal="center" vertical="center" shrinkToFit="1"/>
    </xf>
    <xf numFmtId="0" fontId="5" fillId="0" borderId="0" xfId="0" applyFont="1" applyFill="1" applyAlignment="1">
      <alignment vertical="center" shrinkToFit="1"/>
    </xf>
    <xf numFmtId="0" fontId="6" fillId="0" borderId="0" xfId="0" applyFont="1" applyFill="1" applyAlignment="1">
      <alignment vertical="center" shrinkToFit="1"/>
    </xf>
    <xf numFmtId="0" fontId="14" fillId="0" borderId="0" xfId="0" applyFont="1" applyFill="1" applyAlignment="1">
      <alignment vertical="center" shrinkToFit="1"/>
    </xf>
    <xf numFmtId="164" fontId="13" fillId="0" borderId="0" xfId="0" applyNumberFormat="1" applyFont="1" applyFill="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65" fontId="16" fillId="2" borderId="4" xfId="0" applyNumberFormat="1" applyFont="1" applyFill="1" applyBorder="1" applyAlignment="1" applyProtection="1">
      <alignment vertical="center" shrinkToFit="1"/>
      <protection locked="0" hidden="1"/>
    </xf>
    <xf numFmtId="0" fontId="4" fillId="2" borderId="0" xfId="0" applyFont="1" applyFill="1" applyBorder="1" applyAlignment="1">
      <alignment horizontal="center" vertical="center"/>
    </xf>
    <xf numFmtId="166"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66"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66" fontId="19" fillId="2" borderId="4" xfId="1" applyNumberFormat="1" applyFont="1" applyFill="1" applyBorder="1" applyAlignment="1">
      <alignment horizontal="center" vertical="center" shrinkToFit="1"/>
    </xf>
    <xf numFmtId="167" fontId="6" fillId="2" borderId="4" xfId="1" applyNumberFormat="1" applyFont="1" applyFill="1" applyBorder="1" applyAlignment="1">
      <alignment horizontal="center" vertical="center" shrinkToFit="1"/>
    </xf>
    <xf numFmtId="167" fontId="6" fillId="2" borderId="0" xfId="1" applyNumberFormat="1" applyFont="1" applyFill="1" applyBorder="1" applyAlignment="1">
      <alignment horizontal="center" vertical="center" shrinkToFit="1"/>
    </xf>
    <xf numFmtId="0" fontId="12" fillId="2" borderId="0" xfId="0" applyFont="1" applyFill="1" applyBorder="1" applyAlignment="1">
      <alignment horizontal="center" shrinkToFit="1"/>
    </xf>
    <xf numFmtId="3" fontId="6" fillId="2" borderId="4" xfId="1" applyNumberFormat="1" applyFont="1" applyFill="1" applyBorder="1" applyAlignment="1">
      <alignment horizontal="center" vertical="center" shrinkToFit="1"/>
    </xf>
    <xf numFmtId="168"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68" fontId="27" fillId="2" borderId="4" xfId="0" applyNumberFormat="1" applyFont="1" applyFill="1" applyBorder="1" applyAlignment="1">
      <alignment vertical="center" shrinkToFit="1"/>
    </xf>
    <xf numFmtId="0" fontId="13" fillId="2" borderId="0" xfId="0" applyFont="1" applyFill="1" applyBorder="1" applyAlignment="1">
      <alignment vertical="center" shrinkToFit="1"/>
    </xf>
    <xf numFmtId="0" fontId="4" fillId="0" borderId="0" xfId="0" applyFont="1" applyFill="1" applyAlignment="1">
      <alignment horizontal="center" vertical="center" wrapText="1"/>
    </xf>
    <xf numFmtId="0" fontId="18" fillId="2" borderId="0" xfId="0" applyFont="1" applyFill="1" applyAlignment="1" applyProtection="1">
      <alignment vertical="top"/>
    </xf>
    <xf numFmtId="0" fontId="8" fillId="2" borderId="0" xfId="0" applyFont="1" applyFill="1" applyAlignment="1" applyProtection="1">
      <alignment horizontal="center" vertical="top" wrapText="1"/>
    </xf>
    <xf numFmtId="0" fontId="4" fillId="2" borderId="0" xfId="0" applyFont="1" applyFill="1" applyAlignment="1" applyProtection="1">
      <alignment horizontal="right" vertical="center"/>
    </xf>
    <xf numFmtId="0" fontId="8" fillId="2" borderId="0" xfId="0" applyFont="1" applyFill="1" applyAlignment="1" applyProtection="1">
      <alignment vertical="top" wrapText="1"/>
    </xf>
    <xf numFmtId="0" fontId="1" fillId="2" borderId="0" xfId="0" applyFont="1" applyFill="1" applyAlignment="1" applyProtection="1">
      <alignment horizontal="center"/>
    </xf>
    <xf numFmtId="2" fontId="1" fillId="2" borderId="0" xfId="0" applyNumberFormat="1" applyFont="1" applyFill="1" applyAlignment="1" applyProtection="1">
      <alignment horizontal="center"/>
    </xf>
    <xf numFmtId="43" fontId="1" fillId="2" borderId="0" xfId="1" applyNumberFormat="1" applyFont="1" applyFill="1" applyAlignment="1" applyProtection="1">
      <alignment horizontal="center"/>
    </xf>
    <xf numFmtId="0" fontId="1" fillId="2" borderId="0" xfId="0" applyFont="1" applyFill="1" applyAlignment="1" applyProtection="1">
      <alignment horizontal="center" vertical="center"/>
    </xf>
    <xf numFmtId="0" fontId="10" fillId="2" borderId="0" xfId="0" applyFont="1" applyFill="1" applyAlignment="1" applyProtection="1">
      <alignment horizontal="center" vertical="top" wrapText="1"/>
    </xf>
    <xf numFmtId="0" fontId="30" fillId="2" borderId="0" xfId="0" applyFont="1" applyFill="1" applyAlignment="1" applyProtection="1">
      <alignment horizontal="right" vertical="center" shrinkToFit="1"/>
    </xf>
    <xf numFmtId="0" fontId="26" fillId="2" borderId="0" xfId="0" applyFont="1" applyFill="1" applyAlignment="1" applyProtection="1">
      <alignment horizontal="right" vertical="center" wrapText="1"/>
    </xf>
    <xf numFmtId="0" fontId="7" fillId="2" borderId="0" xfId="0" applyFont="1" applyFill="1" applyAlignment="1" applyProtection="1">
      <alignment horizontal="center" vertical="center" textRotation="90" shrinkToFit="1"/>
    </xf>
    <xf numFmtId="0" fontId="7" fillId="2" borderId="0" xfId="0" applyFont="1" applyFill="1" applyAlignment="1" applyProtection="1">
      <alignment horizontal="right" vertical="center" shrinkToFit="1"/>
    </xf>
    <xf numFmtId="0" fontId="7" fillId="2" borderId="0" xfId="0" applyFont="1" applyFill="1" applyAlignment="1" applyProtection="1">
      <alignment vertical="center" shrinkToFit="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shrinkToFit="1"/>
    </xf>
    <xf numFmtId="2" fontId="5" fillId="2" borderId="0" xfId="0" applyNumberFormat="1" applyFont="1" applyFill="1" applyAlignment="1" applyProtection="1">
      <alignment horizontal="center" vertical="center" shrinkToFit="1"/>
    </xf>
    <xf numFmtId="43" fontId="5" fillId="2" borderId="0" xfId="1" applyNumberFormat="1" applyFont="1" applyFill="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26" fillId="2" borderId="4"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NumberFormat="1" applyFont="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Border="1" applyAlignment="1">
      <alignment vertical="center" wrapText="1"/>
    </xf>
    <xf numFmtId="165" fontId="16" fillId="2" borderId="0" xfId="0" applyNumberFormat="1" applyFont="1" applyFill="1" applyBorder="1" applyAlignment="1" applyProtection="1">
      <alignment vertical="center" shrinkToFit="1"/>
      <protection locked="0" hidden="1"/>
    </xf>
    <xf numFmtId="2" fontId="4"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pplyProtection="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shrinkToFit="1"/>
    </xf>
    <xf numFmtId="164" fontId="2" fillId="2" borderId="2"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pplyProtection="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Border="1" applyAlignment="1" applyProtection="1">
      <alignment vertical="center" shrinkToFit="1"/>
      <protection locked="0"/>
    </xf>
    <xf numFmtId="0" fontId="52" fillId="2" borderId="0" xfId="0" applyFont="1" applyFill="1" applyAlignment="1" applyProtection="1">
      <alignment vertical="center" shrinkToFit="1"/>
    </xf>
    <xf numFmtId="165"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68" fontId="20" fillId="2" borderId="0" xfId="0" applyNumberFormat="1" applyFont="1" applyFill="1" applyBorder="1" applyAlignment="1">
      <alignment vertical="center" shrinkToFit="1"/>
    </xf>
    <xf numFmtId="0" fontId="13" fillId="2" borderId="0" xfId="0" applyFont="1" applyFill="1" applyAlignment="1">
      <alignment vertical="center" shrinkToFit="1"/>
    </xf>
    <xf numFmtId="49" fontId="5" fillId="0" borderId="5" xfId="0" applyNumberFormat="1" applyFont="1" applyBorder="1" applyAlignment="1" applyProtection="1">
      <alignment horizontal="center" vertical="center" shrinkToFit="1"/>
      <protection locked="0"/>
    </xf>
    <xf numFmtId="0" fontId="54" fillId="0" borderId="4" xfId="0" applyFont="1" applyBorder="1" applyAlignment="1">
      <alignment horizontal="center" vertical="center"/>
    </xf>
    <xf numFmtId="0" fontId="54" fillId="0" borderId="4" xfId="0"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2" fontId="5" fillId="0" borderId="5" xfId="0" quotePrefix="1" applyNumberFormat="1" applyFont="1" applyBorder="1" applyAlignment="1" applyProtection="1">
      <alignment horizontal="center" vertical="center" shrinkToFit="1"/>
      <protection locked="0"/>
    </xf>
    <xf numFmtId="2" fontId="5" fillId="0" borderId="4" xfId="0" quotePrefix="1" applyNumberFormat="1" applyFont="1" applyBorder="1" applyAlignment="1" applyProtection="1">
      <alignment horizontal="center" vertical="center" shrinkToFit="1"/>
      <protection locked="0"/>
    </xf>
    <xf numFmtId="49" fontId="5" fillId="0" borderId="5" xfId="0" quotePrefix="1" applyNumberFormat="1" applyFont="1" applyBorder="1" applyAlignment="1" applyProtection="1">
      <alignment horizontal="center" vertical="center" shrinkToFit="1"/>
      <protection locked="0"/>
    </xf>
    <xf numFmtId="0" fontId="5" fillId="0" borderId="5" xfId="0" applyFont="1" applyBorder="1" applyAlignment="1" applyProtection="1">
      <alignment vertical="center" wrapText="1" shrinkToFit="1"/>
      <protection locked="0"/>
    </xf>
    <xf numFmtId="0" fontId="20" fillId="0" borderId="0" xfId="0" applyFont="1" applyAlignment="1">
      <alignment vertical="center" shrinkToFit="1"/>
    </xf>
    <xf numFmtId="43" fontId="5" fillId="0" borderId="5" xfId="1" quotePrefix="1" applyNumberFormat="1" applyFont="1" applyBorder="1" applyAlignment="1" applyProtection="1">
      <alignment horizontal="center" vertical="center" shrinkToFit="1"/>
      <protection locked="0"/>
    </xf>
    <xf numFmtId="49" fontId="5" fillId="0" borderId="4" xfId="0" quotePrefix="1"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shrinkToFit="1"/>
      <protection locked="0"/>
    </xf>
    <xf numFmtId="0" fontId="53" fillId="0" borderId="1" xfId="0" applyFont="1" applyFill="1" applyBorder="1" applyAlignment="1" applyProtection="1">
      <alignment horizontal="center" vertical="center" wrapText="1" shrinkToFit="1"/>
      <protection locked="0"/>
    </xf>
    <xf numFmtId="0" fontId="53" fillId="0" borderId="3" xfId="0" applyFont="1" applyFill="1" applyBorder="1" applyAlignment="1" applyProtection="1">
      <alignment horizontal="center" vertical="center" wrapText="1" shrinkToFit="1"/>
      <protection locked="0"/>
    </xf>
    <xf numFmtId="0" fontId="42" fillId="2" borderId="0" xfId="0" applyFont="1" applyFill="1" applyBorder="1" applyAlignment="1" applyProtection="1">
      <alignment horizontal="left" wrapText="1"/>
    </xf>
    <xf numFmtId="0" fontId="7" fillId="2" borderId="0" xfId="0" applyFont="1" applyFill="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26" fillId="2" borderId="0" xfId="0" applyFont="1" applyFill="1" applyAlignment="1" applyProtection="1">
      <alignment horizontal="right" vertical="center"/>
    </xf>
    <xf numFmtId="0" fontId="13" fillId="0" borderId="0" xfId="0" applyFont="1" applyFill="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3" fillId="2"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3" fillId="2" borderId="4" xfId="0" applyFont="1" applyFill="1" applyBorder="1" applyAlignment="1">
      <alignment horizontal="right" vertical="center" shrinkToFit="1"/>
    </xf>
    <xf numFmtId="0" fontId="13" fillId="2" borderId="4" xfId="0" applyFont="1" applyFill="1" applyBorder="1" applyAlignment="1">
      <alignment horizontal="left" shrinkToFit="1"/>
    </xf>
    <xf numFmtId="0" fontId="13" fillId="2" borderId="3" xfId="0" applyFont="1" applyFill="1" applyBorder="1" applyAlignment="1">
      <alignment horizontal="right" vertical="center" shrinkToFit="1"/>
    </xf>
    <xf numFmtId="0" fontId="7" fillId="2" borderId="0" xfId="0" applyFont="1" applyFill="1" applyAlignment="1">
      <alignment horizontal="righ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Border="1" applyAlignment="1">
      <alignment horizontal="right" vertical="center" wrapText="1"/>
    </xf>
    <xf numFmtId="0" fontId="13" fillId="2" borderId="5" xfId="0" applyFont="1" applyFill="1" applyBorder="1" applyAlignment="1">
      <alignmen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49" fontId="13" fillId="2" borderId="4" xfId="0" applyNumberFormat="1" applyFont="1" applyFill="1" applyBorder="1" applyAlignment="1">
      <alignment horizontal="right"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Border="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xf numFmtId="0" fontId="6" fillId="3" borderId="4" xfId="0" applyFont="1" applyFill="1" applyBorder="1" applyAlignment="1" applyProtection="1">
      <alignment vertical="center" wrapText="1"/>
      <protection locked="0" hidden="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49" fontId="6" fillId="0" borderId="4" xfId="0" applyNumberFormat="1" applyFont="1" applyBorder="1" applyAlignment="1" applyProtection="1">
      <alignment vertical="center" shrinkToFit="1"/>
      <protection locked="0"/>
    </xf>
    <xf numFmtId="0" fontId="6" fillId="0" borderId="4" xfId="0" applyFont="1" applyBorder="1" applyAlignment="1">
      <alignment horizontal="center" vertical="center"/>
    </xf>
    <xf numFmtId="0" fontId="6" fillId="0" borderId="4" xfId="0" applyFont="1" applyBorder="1" applyProtection="1">
      <protection locked="0"/>
    </xf>
    <xf numFmtId="0" fontId="6" fillId="0" borderId="4" xfId="0" applyFont="1" applyBorder="1" applyAlignment="1" applyProtection="1">
      <alignment horizontal="center" shrinkToFit="1"/>
      <protection locked="0"/>
    </xf>
    <xf numFmtId="0" fontId="55" fillId="0" borderId="5"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56" fillId="0" borderId="4" xfId="0" applyFont="1" applyBorder="1" applyAlignment="1">
      <alignment horizontal="left" vertical="center"/>
    </xf>
  </cellXfs>
  <cellStyles count="2">
    <cellStyle name="Comma" xfId="1" builtinId="3"/>
    <cellStyle name="Normal"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a16="http://schemas.microsoft.com/office/drawing/2014/main"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8"/>
  <sheetViews>
    <sheetView showGridLines="0" tabSelected="1" zoomScale="115" zoomScaleNormal="115" zoomScaleSheetLayoutView="90" zoomScalePageLayoutView="120" workbookViewId="0">
      <pane ySplit="6" topLeftCell="A7" activePane="bottomLeft" state="frozen"/>
      <selection pane="bottomLeft" sqref="A1:M45"/>
    </sheetView>
  </sheetViews>
  <sheetFormatPr defaultColWidth="9" defaultRowHeight="21.95" customHeight="1"/>
  <cols>
    <col min="1" max="1" width="3.140625" style="84" customWidth="1"/>
    <col min="2" max="2" width="19.140625" style="85" customWidth="1"/>
    <col min="3" max="3" width="14.140625" style="86" customWidth="1"/>
    <col min="4" max="4" width="8.140625" style="87" customWidth="1"/>
    <col min="5" max="5" width="25.42578125" style="86" customWidth="1"/>
    <col min="6" max="6" width="13.5703125" style="86" customWidth="1"/>
    <col min="7" max="7" width="12.42578125" style="86" customWidth="1"/>
    <col min="8" max="8" width="8.28515625" style="84" customWidth="1"/>
    <col min="9" max="9" width="7" style="86" customWidth="1"/>
    <col min="10" max="10" width="7" style="88" customWidth="1"/>
    <col min="11" max="11" width="6" style="89" customWidth="1"/>
    <col min="12" max="12" width="5.5703125" style="90" customWidth="1"/>
    <col min="13" max="13" width="5.7109375" style="91" customWidth="1"/>
    <col min="14" max="14" width="7.42578125" style="3" customWidth="1"/>
    <col min="15" max="15" width="9" style="3"/>
    <col min="16" max="16384" width="9" style="26"/>
  </cols>
  <sheetData>
    <row r="1" spans="1:15" s="12" customFormat="1" ht="4.5" customHeight="1">
      <c r="A1" s="52"/>
      <c r="B1" s="52"/>
      <c r="C1" s="52"/>
      <c r="D1" s="52"/>
      <c r="E1" s="52"/>
      <c r="F1" s="52"/>
      <c r="G1" s="52"/>
      <c r="H1" s="52"/>
      <c r="I1" s="52"/>
      <c r="J1" s="52"/>
      <c r="K1" s="52"/>
      <c r="L1" s="52"/>
      <c r="M1" s="52"/>
      <c r="N1" s="10"/>
      <c r="O1" s="11"/>
    </row>
    <row r="2" spans="1:15" s="12" customFormat="1" ht="27.75" customHeight="1">
      <c r="A2" s="53"/>
      <c r="B2" s="54" t="s">
        <v>54</v>
      </c>
      <c r="C2" s="137" t="s">
        <v>77</v>
      </c>
      <c r="D2" s="138"/>
      <c r="E2" s="139" t="s">
        <v>72</v>
      </c>
      <c r="F2" s="139"/>
      <c r="G2" s="139"/>
      <c r="H2" s="139"/>
      <c r="I2" s="139"/>
      <c r="J2" s="139"/>
      <c r="K2" s="139"/>
      <c r="L2" s="139"/>
      <c r="M2" s="139"/>
    </row>
    <row r="3" spans="1:15" s="12" customFormat="1" ht="5.25" customHeight="1">
      <c r="A3" s="53"/>
      <c r="B3" s="55"/>
      <c r="C3" s="55" t="s">
        <v>55</v>
      </c>
      <c r="D3" s="55"/>
      <c r="E3" s="56"/>
      <c r="F3" s="56"/>
      <c r="G3" s="56"/>
      <c r="H3" s="56"/>
      <c r="I3" s="56"/>
      <c r="J3" s="57"/>
      <c r="K3" s="58"/>
      <c r="L3" s="56"/>
      <c r="M3" s="59"/>
    </row>
    <row r="4" spans="1:15" s="12" customFormat="1" ht="20.25" customHeight="1">
      <c r="A4" s="60"/>
      <c r="B4" s="142" t="s">
        <v>59</v>
      </c>
      <c r="C4" s="142"/>
      <c r="D4" s="104">
        <v>19</v>
      </c>
      <c r="E4" s="61" t="s">
        <v>60</v>
      </c>
      <c r="F4" s="104">
        <v>6</v>
      </c>
      <c r="G4" s="62" t="s">
        <v>47</v>
      </c>
      <c r="H4" s="121">
        <v>2565</v>
      </c>
      <c r="I4" s="118" t="s">
        <v>74</v>
      </c>
      <c r="J4" s="141" t="s">
        <v>103</v>
      </c>
      <c r="K4" s="141"/>
      <c r="L4" s="119" t="s">
        <v>45</v>
      </c>
      <c r="M4" s="120">
        <v>44616</v>
      </c>
    </row>
    <row r="5" spans="1:15" s="27" customFormat="1" ht="4.5" customHeight="1">
      <c r="A5" s="63"/>
      <c r="B5" s="140"/>
      <c r="C5" s="140"/>
      <c r="D5" s="64"/>
      <c r="E5" s="64"/>
      <c r="F5" s="65"/>
      <c r="G5" s="66"/>
      <c r="H5" s="67"/>
      <c r="I5" s="66"/>
      <c r="J5" s="68"/>
      <c r="K5" s="69"/>
      <c r="L5" s="70"/>
      <c r="M5" s="67"/>
      <c r="N5" s="3"/>
      <c r="O5" s="3"/>
    </row>
    <row r="6" spans="1:15" s="51" customFormat="1" ht="39.75" customHeight="1">
      <c r="A6" s="71" t="s">
        <v>0</v>
      </c>
      <c r="B6" s="71" t="s">
        <v>63</v>
      </c>
      <c r="C6" s="71" t="s">
        <v>1</v>
      </c>
      <c r="D6" s="72" t="s">
        <v>3</v>
      </c>
      <c r="E6" s="71" t="s">
        <v>68</v>
      </c>
      <c r="F6" s="73" t="s">
        <v>4</v>
      </c>
      <c r="G6" s="74" t="s">
        <v>5</v>
      </c>
      <c r="H6" s="71" t="s">
        <v>2</v>
      </c>
      <c r="I6" s="109" t="s">
        <v>43</v>
      </c>
      <c r="J6" s="110" t="s">
        <v>44</v>
      </c>
      <c r="K6" s="107" t="s">
        <v>70</v>
      </c>
      <c r="L6" s="108" t="s">
        <v>50</v>
      </c>
      <c r="M6" s="75" t="s">
        <v>6</v>
      </c>
      <c r="N6" s="13"/>
      <c r="O6" s="1"/>
    </row>
    <row r="7" spans="1:15" ht="21.95" customHeight="1">
      <c r="A7" s="76">
        <v>1</v>
      </c>
      <c r="B7" s="128" t="s">
        <v>87</v>
      </c>
      <c r="C7" s="76" t="s">
        <v>90</v>
      </c>
      <c r="D7" s="79" t="s">
        <v>51</v>
      </c>
      <c r="E7" s="204" t="s">
        <v>114</v>
      </c>
      <c r="F7" s="80" t="s">
        <v>94</v>
      </c>
      <c r="G7" s="80" t="s">
        <v>132</v>
      </c>
      <c r="H7" s="80" t="s">
        <v>77</v>
      </c>
      <c r="I7" s="125" t="s">
        <v>137</v>
      </c>
      <c r="J7" s="131" t="s">
        <v>141</v>
      </c>
      <c r="K7" s="134" t="s">
        <v>99</v>
      </c>
      <c r="L7" s="76" t="s">
        <v>95</v>
      </c>
      <c r="M7" s="78">
        <v>1</v>
      </c>
    </row>
    <row r="8" spans="1:15" ht="21.95" customHeight="1">
      <c r="A8" s="76">
        <v>2</v>
      </c>
      <c r="B8" s="128" t="s">
        <v>87</v>
      </c>
      <c r="C8" s="76" t="s">
        <v>90</v>
      </c>
      <c r="D8" s="79" t="s">
        <v>51</v>
      </c>
      <c r="E8" s="77"/>
      <c r="F8" s="80" t="s">
        <v>94</v>
      </c>
      <c r="G8" s="80" t="s">
        <v>132</v>
      </c>
      <c r="H8" s="80" t="s">
        <v>77</v>
      </c>
      <c r="I8" s="125" t="s">
        <v>137</v>
      </c>
      <c r="J8" s="131"/>
      <c r="K8" s="134" t="s">
        <v>99</v>
      </c>
      <c r="L8" s="76" t="s">
        <v>95</v>
      </c>
      <c r="M8" s="78">
        <v>1</v>
      </c>
      <c r="N8" s="133"/>
    </row>
    <row r="9" spans="1:15" ht="21.95" customHeight="1">
      <c r="A9" s="76">
        <v>3</v>
      </c>
      <c r="B9" s="128" t="s">
        <v>82</v>
      </c>
      <c r="C9" s="79" t="s">
        <v>89</v>
      </c>
      <c r="D9" s="76" t="s">
        <v>51</v>
      </c>
      <c r="E9" s="77" t="s">
        <v>111</v>
      </c>
      <c r="F9" s="80" t="s">
        <v>133</v>
      </c>
      <c r="G9" s="80" t="s">
        <v>132</v>
      </c>
      <c r="H9" s="80" t="s">
        <v>77</v>
      </c>
      <c r="I9" s="125" t="s">
        <v>137</v>
      </c>
      <c r="J9" s="131" t="s">
        <v>147</v>
      </c>
      <c r="K9" s="134" t="s">
        <v>99</v>
      </c>
      <c r="L9" s="76" t="s">
        <v>95</v>
      </c>
      <c r="M9" s="78">
        <v>1</v>
      </c>
    </row>
    <row r="10" spans="1:15" ht="21.95" customHeight="1">
      <c r="A10" s="76">
        <v>4</v>
      </c>
      <c r="B10" s="128" t="s">
        <v>82</v>
      </c>
      <c r="C10" s="79" t="s">
        <v>89</v>
      </c>
      <c r="D10" s="76" t="s">
        <v>51</v>
      </c>
      <c r="E10" s="204" t="s">
        <v>112</v>
      </c>
      <c r="F10" s="80" t="s">
        <v>94</v>
      </c>
      <c r="G10" s="80" t="s">
        <v>132</v>
      </c>
      <c r="H10" s="80" t="s">
        <v>77</v>
      </c>
      <c r="I10" s="125" t="s">
        <v>137</v>
      </c>
      <c r="J10" s="135" t="s">
        <v>142</v>
      </c>
      <c r="K10" s="134" t="s">
        <v>99</v>
      </c>
      <c r="L10" s="76" t="s">
        <v>95</v>
      </c>
      <c r="M10" s="78">
        <v>1</v>
      </c>
    </row>
    <row r="11" spans="1:15" ht="21.95" customHeight="1">
      <c r="A11" s="76">
        <v>5</v>
      </c>
      <c r="B11" s="197" t="s">
        <v>105</v>
      </c>
      <c r="C11" s="79" t="s">
        <v>91</v>
      </c>
      <c r="D11" s="76" t="s">
        <v>51</v>
      </c>
      <c r="E11" s="205" t="s">
        <v>113</v>
      </c>
      <c r="F11" s="80" t="s">
        <v>133</v>
      </c>
      <c r="G11" s="80" t="s">
        <v>132</v>
      </c>
      <c r="H11" s="80" t="s">
        <v>77</v>
      </c>
      <c r="I11" s="125" t="s">
        <v>138</v>
      </c>
      <c r="J11" s="135" t="s">
        <v>148</v>
      </c>
      <c r="K11" s="134" t="s">
        <v>99</v>
      </c>
      <c r="L11" s="76" t="s">
        <v>95</v>
      </c>
      <c r="M11" s="78">
        <v>1</v>
      </c>
    </row>
    <row r="12" spans="1:15" ht="21.95" customHeight="1">
      <c r="A12" s="76">
        <v>6</v>
      </c>
      <c r="B12" s="197" t="s">
        <v>105</v>
      </c>
      <c r="C12" s="79" t="s">
        <v>91</v>
      </c>
      <c r="D12" s="76" t="s">
        <v>51</v>
      </c>
      <c r="E12" s="204" t="s">
        <v>114</v>
      </c>
      <c r="F12" s="80" t="s">
        <v>94</v>
      </c>
      <c r="G12" s="80" t="s">
        <v>132</v>
      </c>
      <c r="H12" s="80" t="s">
        <v>77</v>
      </c>
      <c r="I12" s="125" t="s">
        <v>139</v>
      </c>
      <c r="J12" s="135" t="s">
        <v>141</v>
      </c>
      <c r="K12" s="134" t="s">
        <v>99</v>
      </c>
      <c r="L12" s="76" t="s">
        <v>95</v>
      </c>
      <c r="M12" s="78">
        <v>1</v>
      </c>
    </row>
    <row r="13" spans="1:15" ht="21.95" customHeight="1">
      <c r="A13" s="76">
        <v>7</v>
      </c>
      <c r="B13" s="128" t="s">
        <v>85</v>
      </c>
      <c r="C13" s="79" t="s">
        <v>92</v>
      </c>
      <c r="D13" s="79" t="s">
        <v>66</v>
      </c>
      <c r="E13" s="77" t="s">
        <v>115</v>
      </c>
      <c r="F13" s="80" t="s">
        <v>94</v>
      </c>
      <c r="G13" s="80" t="s">
        <v>132</v>
      </c>
      <c r="H13" s="80" t="s">
        <v>77</v>
      </c>
      <c r="I13" s="125" t="s">
        <v>137</v>
      </c>
      <c r="J13" s="135" t="s">
        <v>149</v>
      </c>
      <c r="K13" s="134" t="s">
        <v>99</v>
      </c>
      <c r="L13" s="76" t="s">
        <v>95</v>
      </c>
      <c r="M13" s="78">
        <v>1</v>
      </c>
    </row>
    <row r="14" spans="1:15" ht="21.95" customHeight="1">
      <c r="A14" s="76">
        <v>8</v>
      </c>
      <c r="B14" s="128" t="s">
        <v>85</v>
      </c>
      <c r="C14" s="79" t="s">
        <v>92</v>
      </c>
      <c r="D14" s="79" t="s">
        <v>66</v>
      </c>
      <c r="E14" s="77" t="s">
        <v>116</v>
      </c>
      <c r="F14" s="80" t="s">
        <v>94</v>
      </c>
      <c r="G14" s="80" t="s">
        <v>132</v>
      </c>
      <c r="H14" s="80" t="s">
        <v>77</v>
      </c>
      <c r="I14" s="125" t="s">
        <v>137</v>
      </c>
      <c r="J14" s="135" t="s">
        <v>143</v>
      </c>
      <c r="K14" s="134" t="s">
        <v>99</v>
      </c>
      <c r="L14" s="76" t="s">
        <v>95</v>
      </c>
      <c r="M14" s="78">
        <v>1</v>
      </c>
    </row>
    <row r="15" spans="1:15" ht="21.95" customHeight="1">
      <c r="A15" s="76">
        <v>9</v>
      </c>
      <c r="B15" s="128" t="s">
        <v>79</v>
      </c>
      <c r="C15" s="79" t="s">
        <v>89</v>
      </c>
      <c r="D15" s="79" t="s">
        <v>51</v>
      </c>
      <c r="E15" s="77" t="s">
        <v>117</v>
      </c>
      <c r="F15" s="80" t="s">
        <v>133</v>
      </c>
      <c r="G15" s="80" t="s">
        <v>132</v>
      </c>
      <c r="H15" s="80" t="s">
        <v>77</v>
      </c>
      <c r="I15" s="125" t="s">
        <v>137</v>
      </c>
      <c r="J15" s="135" t="s">
        <v>149</v>
      </c>
      <c r="K15" s="134" t="s">
        <v>99</v>
      </c>
      <c r="L15" s="76" t="s">
        <v>95</v>
      </c>
      <c r="M15" s="78">
        <v>1</v>
      </c>
    </row>
    <row r="16" spans="1:15" ht="21.95" customHeight="1">
      <c r="A16" s="76">
        <v>10</v>
      </c>
      <c r="B16" s="128" t="s">
        <v>79</v>
      </c>
      <c r="C16" s="79" t="s">
        <v>89</v>
      </c>
      <c r="D16" s="79" t="s">
        <v>51</v>
      </c>
      <c r="E16" s="77" t="s">
        <v>118</v>
      </c>
      <c r="F16" s="80" t="s">
        <v>94</v>
      </c>
      <c r="G16" s="80" t="s">
        <v>132</v>
      </c>
      <c r="H16" s="80" t="s">
        <v>77</v>
      </c>
      <c r="I16" s="125" t="s">
        <v>137</v>
      </c>
      <c r="J16" s="135" t="s">
        <v>141</v>
      </c>
      <c r="K16" s="134" t="s">
        <v>99</v>
      </c>
      <c r="L16" s="76" t="s">
        <v>95</v>
      </c>
      <c r="M16" s="78">
        <v>1</v>
      </c>
    </row>
    <row r="17" spans="1:13" ht="21.95" customHeight="1">
      <c r="A17" s="76">
        <v>11</v>
      </c>
      <c r="B17" s="128" t="s">
        <v>80</v>
      </c>
      <c r="C17" s="79" t="s">
        <v>89</v>
      </c>
      <c r="D17" s="76" t="s">
        <v>51</v>
      </c>
      <c r="E17" s="77" t="s">
        <v>119</v>
      </c>
      <c r="F17" s="80" t="s">
        <v>94</v>
      </c>
      <c r="G17" s="80" t="s">
        <v>132</v>
      </c>
      <c r="H17" s="80" t="s">
        <v>77</v>
      </c>
      <c r="I17" s="125" t="s">
        <v>137</v>
      </c>
      <c r="J17" s="135" t="s">
        <v>144</v>
      </c>
      <c r="K17" s="134" t="s">
        <v>99</v>
      </c>
      <c r="L17" s="76" t="s">
        <v>95</v>
      </c>
      <c r="M17" s="78">
        <v>1</v>
      </c>
    </row>
    <row r="18" spans="1:13" ht="21.95" customHeight="1">
      <c r="A18" s="76">
        <v>12</v>
      </c>
      <c r="B18" s="128" t="s">
        <v>80</v>
      </c>
      <c r="C18" s="79" t="s">
        <v>89</v>
      </c>
      <c r="D18" s="76" t="s">
        <v>51</v>
      </c>
      <c r="E18" s="77" t="s">
        <v>117</v>
      </c>
      <c r="F18" s="80" t="s">
        <v>94</v>
      </c>
      <c r="G18" s="80" t="s">
        <v>132</v>
      </c>
      <c r="H18" s="80" t="s">
        <v>77</v>
      </c>
      <c r="I18" s="125" t="s">
        <v>137</v>
      </c>
      <c r="J18" s="135" t="s">
        <v>149</v>
      </c>
      <c r="K18" s="134" t="s">
        <v>99</v>
      </c>
      <c r="L18" s="76" t="s">
        <v>95</v>
      </c>
      <c r="M18" s="78">
        <v>1</v>
      </c>
    </row>
    <row r="19" spans="1:13" ht="21.95" customHeight="1">
      <c r="A19" s="76">
        <v>13</v>
      </c>
      <c r="B19" s="128" t="s">
        <v>81</v>
      </c>
      <c r="C19" s="79" t="s">
        <v>89</v>
      </c>
      <c r="D19" s="76" t="s">
        <v>51</v>
      </c>
      <c r="E19" s="77" t="s">
        <v>117</v>
      </c>
      <c r="F19" s="80" t="s">
        <v>94</v>
      </c>
      <c r="G19" s="80" t="s">
        <v>132</v>
      </c>
      <c r="H19" s="80" t="s">
        <v>77</v>
      </c>
      <c r="I19" s="125" t="s">
        <v>137</v>
      </c>
      <c r="J19" s="135" t="s">
        <v>149</v>
      </c>
      <c r="K19" s="134" t="s">
        <v>99</v>
      </c>
      <c r="L19" s="76" t="s">
        <v>95</v>
      </c>
      <c r="M19" s="78">
        <v>1</v>
      </c>
    </row>
    <row r="20" spans="1:13" ht="21.95" customHeight="1">
      <c r="A20" s="76">
        <v>14</v>
      </c>
      <c r="B20" s="128" t="s">
        <v>81</v>
      </c>
      <c r="C20" s="79" t="s">
        <v>89</v>
      </c>
      <c r="D20" s="76" t="s">
        <v>51</v>
      </c>
      <c r="E20" s="77" t="s">
        <v>120</v>
      </c>
      <c r="F20" s="80" t="s">
        <v>94</v>
      </c>
      <c r="G20" s="80" t="s">
        <v>132</v>
      </c>
      <c r="H20" s="80" t="s">
        <v>77</v>
      </c>
      <c r="I20" s="125" t="s">
        <v>137</v>
      </c>
      <c r="J20" s="135" t="s">
        <v>141</v>
      </c>
      <c r="K20" s="134" t="s">
        <v>99</v>
      </c>
      <c r="L20" s="76" t="s">
        <v>95</v>
      </c>
      <c r="M20" s="78">
        <v>1</v>
      </c>
    </row>
    <row r="21" spans="1:13" ht="21.95" customHeight="1">
      <c r="A21" s="76">
        <v>15</v>
      </c>
      <c r="B21" s="128" t="s">
        <v>104</v>
      </c>
      <c r="C21" s="79" t="s">
        <v>92</v>
      </c>
      <c r="D21" s="76" t="s">
        <v>66</v>
      </c>
      <c r="E21" s="77" t="s">
        <v>121</v>
      </c>
      <c r="F21" s="80" t="s">
        <v>133</v>
      </c>
      <c r="G21" s="80" t="s">
        <v>132</v>
      </c>
      <c r="H21" s="80" t="s">
        <v>77</v>
      </c>
      <c r="I21" s="125" t="s">
        <v>137</v>
      </c>
      <c r="J21" s="135" t="s">
        <v>149</v>
      </c>
      <c r="K21" s="134" t="s">
        <v>99</v>
      </c>
      <c r="L21" s="76" t="s">
        <v>95</v>
      </c>
      <c r="M21" s="78">
        <v>1</v>
      </c>
    </row>
    <row r="22" spans="1:13" ht="21.95" customHeight="1">
      <c r="A22" s="76">
        <v>16</v>
      </c>
      <c r="B22" s="128" t="s">
        <v>104</v>
      </c>
      <c r="C22" s="79" t="s">
        <v>92</v>
      </c>
      <c r="D22" s="76" t="s">
        <v>66</v>
      </c>
      <c r="E22" s="77" t="s">
        <v>122</v>
      </c>
      <c r="F22" s="80" t="s">
        <v>94</v>
      </c>
      <c r="G22" s="80" t="s">
        <v>132</v>
      </c>
      <c r="H22" s="80" t="s">
        <v>77</v>
      </c>
      <c r="I22" s="125" t="s">
        <v>137</v>
      </c>
      <c r="J22" s="135" t="s">
        <v>144</v>
      </c>
      <c r="K22" s="134" t="s">
        <v>99</v>
      </c>
      <c r="L22" s="76" t="s">
        <v>95</v>
      </c>
      <c r="M22" s="78">
        <v>1</v>
      </c>
    </row>
    <row r="23" spans="1:13" ht="21.95" customHeight="1">
      <c r="A23" s="76">
        <v>17</v>
      </c>
      <c r="B23" s="197" t="s">
        <v>106</v>
      </c>
      <c r="C23" s="79" t="s">
        <v>92</v>
      </c>
      <c r="D23" s="79" t="s">
        <v>66</v>
      </c>
      <c r="E23" s="77" t="s">
        <v>123</v>
      </c>
      <c r="F23" s="80" t="s">
        <v>94</v>
      </c>
      <c r="G23" s="80" t="s">
        <v>132</v>
      </c>
      <c r="H23" s="80" t="s">
        <v>77</v>
      </c>
      <c r="I23" s="125" t="s">
        <v>137</v>
      </c>
      <c r="J23" s="135" t="s">
        <v>144</v>
      </c>
      <c r="K23" s="134" t="s">
        <v>99</v>
      </c>
      <c r="L23" s="76" t="s">
        <v>95</v>
      </c>
      <c r="M23" s="78">
        <v>1</v>
      </c>
    </row>
    <row r="24" spans="1:13" ht="21.95" customHeight="1">
      <c r="A24" s="76">
        <v>18</v>
      </c>
      <c r="B24" s="197" t="s">
        <v>106</v>
      </c>
      <c r="C24" s="79" t="s">
        <v>92</v>
      </c>
      <c r="D24" s="79" t="s">
        <v>66</v>
      </c>
      <c r="E24" s="77" t="s">
        <v>124</v>
      </c>
      <c r="F24" s="80" t="s">
        <v>94</v>
      </c>
      <c r="G24" s="80" t="s">
        <v>132</v>
      </c>
      <c r="H24" s="80" t="s">
        <v>77</v>
      </c>
      <c r="I24" s="125" t="s">
        <v>137</v>
      </c>
      <c r="J24" s="135" t="s">
        <v>144</v>
      </c>
      <c r="K24" s="134" t="s">
        <v>99</v>
      </c>
      <c r="L24" s="76" t="s">
        <v>95</v>
      </c>
      <c r="M24" s="78">
        <v>1</v>
      </c>
    </row>
    <row r="25" spans="1:13" ht="21.95" customHeight="1">
      <c r="A25" s="76">
        <v>19</v>
      </c>
      <c r="B25" s="128" t="s">
        <v>78</v>
      </c>
      <c r="C25" s="76" t="s">
        <v>90</v>
      </c>
      <c r="D25" s="79" t="s">
        <v>51</v>
      </c>
      <c r="E25" s="77" t="s">
        <v>125</v>
      </c>
      <c r="F25" s="80" t="s">
        <v>94</v>
      </c>
      <c r="G25" s="80" t="s">
        <v>132</v>
      </c>
      <c r="H25" s="80" t="s">
        <v>77</v>
      </c>
      <c r="I25" s="125" t="s">
        <v>137</v>
      </c>
      <c r="J25" s="135" t="s">
        <v>144</v>
      </c>
      <c r="K25" s="134" t="s">
        <v>99</v>
      </c>
      <c r="L25" s="76" t="s">
        <v>95</v>
      </c>
      <c r="M25" s="78">
        <v>1</v>
      </c>
    </row>
    <row r="26" spans="1:13" ht="21.95" customHeight="1">
      <c r="A26" s="76">
        <v>20</v>
      </c>
      <c r="B26" s="128" t="s">
        <v>78</v>
      </c>
      <c r="C26" s="76" t="s">
        <v>90</v>
      </c>
      <c r="D26" s="79" t="s">
        <v>51</v>
      </c>
      <c r="E26" s="77" t="s">
        <v>126</v>
      </c>
      <c r="F26" s="80" t="s">
        <v>133</v>
      </c>
      <c r="G26" s="80" t="s">
        <v>132</v>
      </c>
      <c r="H26" s="80" t="s">
        <v>77</v>
      </c>
      <c r="I26" s="125" t="s">
        <v>137</v>
      </c>
      <c r="J26" s="135" t="s">
        <v>145</v>
      </c>
      <c r="K26" s="134" t="s">
        <v>99</v>
      </c>
      <c r="L26" s="76" t="s">
        <v>95</v>
      </c>
      <c r="M26" s="78">
        <v>1</v>
      </c>
    </row>
    <row r="27" spans="1:13" ht="21.95" customHeight="1">
      <c r="A27" s="76">
        <v>21</v>
      </c>
      <c r="B27" s="128" t="s">
        <v>83</v>
      </c>
      <c r="C27" s="79" t="s">
        <v>89</v>
      </c>
      <c r="D27" s="76" t="s">
        <v>51</v>
      </c>
      <c r="E27" s="77" t="s">
        <v>125</v>
      </c>
      <c r="F27" s="80" t="s">
        <v>94</v>
      </c>
      <c r="G27" s="80" t="s">
        <v>132</v>
      </c>
      <c r="H27" s="80" t="s">
        <v>77</v>
      </c>
      <c r="I27" s="125" t="s">
        <v>137</v>
      </c>
      <c r="J27" s="135" t="s">
        <v>144</v>
      </c>
      <c r="K27" s="134" t="s">
        <v>99</v>
      </c>
      <c r="L27" s="76" t="s">
        <v>95</v>
      </c>
      <c r="M27" s="78">
        <v>1</v>
      </c>
    </row>
    <row r="28" spans="1:13" ht="21.95" customHeight="1">
      <c r="A28" s="76">
        <v>22</v>
      </c>
      <c r="B28" s="128" t="s">
        <v>83</v>
      </c>
      <c r="C28" s="79" t="s">
        <v>89</v>
      </c>
      <c r="D28" s="76" t="s">
        <v>51</v>
      </c>
      <c r="E28" s="77" t="s">
        <v>126</v>
      </c>
      <c r="F28" s="80" t="s">
        <v>133</v>
      </c>
      <c r="G28" s="80" t="s">
        <v>132</v>
      </c>
      <c r="H28" s="80" t="s">
        <v>77</v>
      </c>
      <c r="I28" s="125" t="s">
        <v>137</v>
      </c>
      <c r="J28" s="135" t="s">
        <v>145</v>
      </c>
      <c r="K28" s="134" t="s">
        <v>99</v>
      </c>
      <c r="L28" s="76" t="s">
        <v>95</v>
      </c>
      <c r="M28" s="78">
        <v>1</v>
      </c>
    </row>
    <row r="29" spans="1:13" ht="21.95" customHeight="1">
      <c r="A29" s="76">
        <v>23</v>
      </c>
      <c r="B29" s="128" t="s">
        <v>97</v>
      </c>
      <c r="C29" s="79" t="s">
        <v>91</v>
      </c>
      <c r="D29" s="76" t="s">
        <v>51</v>
      </c>
      <c r="E29" s="77" t="s">
        <v>126</v>
      </c>
      <c r="F29" s="80" t="s">
        <v>94</v>
      </c>
      <c r="G29" s="80" t="s">
        <v>132</v>
      </c>
      <c r="H29" s="80" t="s">
        <v>77</v>
      </c>
      <c r="I29" s="125" t="s">
        <v>137</v>
      </c>
      <c r="J29" s="135" t="s">
        <v>144</v>
      </c>
      <c r="K29" s="134" t="s">
        <v>99</v>
      </c>
      <c r="L29" s="76" t="s">
        <v>95</v>
      </c>
      <c r="M29" s="78">
        <v>1</v>
      </c>
    </row>
    <row r="30" spans="1:13" ht="21.95" customHeight="1">
      <c r="A30" s="76">
        <v>24</v>
      </c>
      <c r="B30" s="128" t="s">
        <v>97</v>
      </c>
      <c r="C30" s="79" t="s">
        <v>91</v>
      </c>
      <c r="D30" s="76" t="s">
        <v>51</v>
      </c>
      <c r="E30" s="77" t="s">
        <v>125</v>
      </c>
      <c r="F30" s="80" t="s">
        <v>133</v>
      </c>
      <c r="G30" s="80" t="s">
        <v>132</v>
      </c>
      <c r="H30" s="80" t="s">
        <v>77</v>
      </c>
      <c r="I30" s="125" t="s">
        <v>137</v>
      </c>
      <c r="J30" s="135" t="s">
        <v>145</v>
      </c>
      <c r="K30" s="134" t="s">
        <v>99</v>
      </c>
      <c r="L30" s="76" t="s">
        <v>95</v>
      </c>
      <c r="M30" s="78">
        <v>1</v>
      </c>
    </row>
    <row r="31" spans="1:13" ht="21.95" customHeight="1">
      <c r="A31" s="76">
        <v>25</v>
      </c>
      <c r="B31" s="197" t="s">
        <v>107</v>
      </c>
      <c r="C31" s="79" t="s">
        <v>91</v>
      </c>
      <c r="D31" s="76" t="s">
        <v>51</v>
      </c>
      <c r="E31" s="77" t="s">
        <v>125</v>
      </c>
      <c r="F31" s="80" t="s">
        <v>94</v>
      </c>
      <c r="G31" s="80" t="s">
        <v>132</v>
      </c>
      <c r="H31" s="80" t="s">
        <v>77</v>
      </c>
      <c r="I31" s="125" t="s">
        <v>137</v>
      </c>
      <c r="J31" s="135" t="s">
        <v>145</v>
      </c>
      <c r="K31" s="134" t="s">
        <v>99</v>
      </c>
      <c r="L31" s="76" t="s">
        <v>95</v>
      </c>
      <c r="M31" s="78">
        <v>1</v>
      </c>
    </row>
    <row r="32" spans="1:13" ht="21.95" customHeight="1">
      <c r="A32" s="76">
        <v>26</v>
      </c>
      <c r="B32" s="197" t="s">
        <v>107</v>
      </c>
      <c r="C32" s="79" t="s">
        <v>91</v>
      </c>
      <c r="D32" s="76" t="s">
        <v>51</v>
      </c>
      <c r="E32" s="77" t="s">
        <v>126</v>
      </c>
      <c r="F32" s="80" t="s">
        <v>133</v>
      </c>
      <c r="G32" s="80" t="s">
        <v>132</v>
      </c>
      <c r="H32" s="80" t="s">
        <v>77</v>
      </c>
      <c r="I32" s="125" t="s">
        <v>137</v>
      </c>
      <c r="J32" s="135" t="s">
        <v>144</v>
      </c>
      <c r="K32" s="134" t="s">
        <v>99</v>
      </c>
      <c r="L32" s="76" t="s">
        <v>95</v>
      </c>
      <c r="M32" s="78">
        <v>1</v>
      </c>
    </row>
    <row r="33" spans="1:14" ht="21.95" customHeight="1">
      <c r="A33" s="76">
        <v>27</v>
      </c>
      <c r="B33" s="82" t="s">
        <v>98</v>
      </c>
      <c r="C33" s="79" t="s">
        <v>92</v>
      </c>
      <c r="D33" s="79" t="s">
        <v>66</v>
      </c>
      <c r="E33" s="77" t="s">
        <v>125</v>
      </c>
      <c r="F33" s="80" t="s">
        <v>94</v>
      </c>
      <c r="G33" s="80" t="s">
        <v>132</v>
      </c>
      <c r="H33" s="80" t="s">
        <v>77</v>
      </c>
      <c r="I33" s="125" t="s">
        <v>137</v>
      </c>
      <c r="J33" s="135" t="s">
        <v>145</v>
      </c>
      <c r="K33" s="134" t="s">
        <v>99</v>
      </c>
      <c r="L33" s="76" t="s">
        <v>95</v>
      </c>
      <c r="M33" s="78">
        <v>1</v>
      </c>
    </row>
    <row r="34" spans="1:14" ht="21.95" customHeight="1">
      <c r="A34" s="76">
        <v>28</v>
      </c>
      <c r="B34" s="82" t="s">
        <v>98</v>
      </c>
      <c r="C34" s="79" t="s">
        <v>92</v>
      </c>
      <c r="D34" s="79" t="s">
        <v>66</v>
      </c>
      <c r="E34" s="77" t="s">
        <v>126</v>
      </c>
      <c r="F34" s="80" t="s">
        <v>133</v>
      </c>
      <c r="G34" s="80" t="s">
        <v>132</v>
      </c>
      <c r="H34" s="80" t="s">
        <v>77</v>
      </c>
      <c r="I34" s="125" t="s">
        <v>137</v>
      </c>
      <c r="J34" s="135" t="s">
        <v>144</v>
      </c>
      <c r="K34" s="134" t="s">
        <v>99</v>
      </c>
      <c r="L34" s="76" t="s">
        <v>95</v>
      </c>
      <c r="M34" s="78">
        <v>1</v>
      </c>
    </row>
    <row r="35" spans="1:14" ht="21.95" customHeight="1">
      <c r="A35" s="76">
        <v>29</v>
      </c>
      <c r="B35" s="128" t="s">
        <v>84</v>
      </c>
      <c r="C35" s="126" t="s">
        <v>88</v>
      </c>
      <c r="D35" s="76" t="s">
        <v>51</v>
      </c>
      <c r="E35" s="77" t="s">
        <v>120</v>
      </c>
      <c r="F35" s="80" t="s">
        <v>102</v>
      </c>
      <c r="G35" s="80" t="s">
        <v>132</v>
      </c>
      <c r="H35" s="80" t="s">
        <v>77</v>
      </c>
      <c r="I35" s="125" t="s">
        <v>137</v>
      </c>
      <c r="J35" s="135" t="s">
        <v>146</v>
      </c>
      <c r="K35" s="134" t="s">
        <v>99</v>
      </c>
      <c r="L35" s="76" t="s">
        <v>95</v>
      </c>
      <c r="M35" s="78">
        <v>1</v>
      </c>
    </row>
    <row r="36" spans="1:14" ht="21.95" customHeight="1">
      <c r="A36" s="76">
        <v>30</v>
      </c>
      <c r="B36" s="128" t="s">
        <v>84</v>
      </c>
      <c r="C36" s="126" t="s">
        <v>88</v>
      </c>
      <c r="D36" s="76" t="s">
        <v>51</v>
      </c>
      <c r="E36" s="77" t="s">
        <v>126</v>
      </c>
      <c r="F36" s="80" t="s">
        <v>102</v>
      </c>
      <c r="G36" s="80" t="s">
        <v>132</v>
      </c>
      <c r="H36" s="80" t="s">
        <v>77</v>
      </c>
      <c r="I36" s="125" t="s">
        <v>137</v>
      </c>
      <c r="J36" s="130">
        <v>3.15</v>
      </c>
      <c r="K36" s="134" t="s">
        <v>99</v>
      </c>
      <c r="L36" s="76" t="s">
        <v>95</v>
      </c>
      <c r="M36" s="78">
        <v>1</v>
      </c>
    </row>
    <row r="37" spans="1:14" ht="21.95" customHeight="1">
      <c r="A37" s="76">
        <v>31</v>
      </c>
      <c r="B37" s="128" t="s">
        <v>100</v>
      </c>
      <c r="C37" s="127" t="s">
        <v>96</v>
      </c>
      <c r="D37" s="76" t="s">
        <v>51</v>
      </c>
      <c r="E37" s="77" t="s">
        <v>120</v>
      </c>
      <c r="F37" s="80" t="s">
        <v>134</v>
      </c>
      <c r="G37" s="80" t="s">
        <v>132</v>
      </c>
      <c r="H37" s="80" t="s">
        <v>77</v>
      </c>
      <c r="I37" s="125" t="s">
        <v>137</v>
      </c>
      <c r="J37" s="130">
        <v>3</v>
      </c>
      <c r="K37" s="134" t="s">
        <v>99</v>
      </c>
      <c r="L37" s="76" t="s">
        <v>95</v>
      </c>
      <c r="M37" s="78">
        <v>1</v>
      </c>
    </row>
    <row r="38" spans="1:14" ht="21.95" customHeight="1">
      <c r="A38" s="76">
        <v>32</v>
      </c>
      <c r="B38" s="128" t="s">
        <v>100</v>
      </c>
      <c r="C38" s="127" t="s">
        <v>96</v>
      </c>
      <c r="D38" s="76" t="s">
        <v>51</v>
      </c>
      <c r="E38" s="77" t="s">
        <v>126</v>
      </c>
      <c r="F38" s="80" t="s">
        <v>133</v>
      </c>
      <c r="G38" s="80" t="s">
        <v>132</v>
      </c>
      <c r="H38" s="80" t="s">
        <v>77</v>
      </c>
      <c r="I38" s="125" t="s">
        <v>137</v>
      </c>
      <c r="J38" s="130">
        <v>3.15</v>
      </c>
      <c r="K38" s="134" t="s">
        <v>99</v>
      </c>
      <c r="L38" s="76" t="s">
        <v>95</v>
      </c>
      <c r="M38" s="78">
        <v>1</v>
      </c>
    </row>
    <row r="39" spans="1:14" ht="21.95" customHeight="1">
      <c r="A39" s="76">
        <v>33</v>
      </c>
      <c r="B39" s="128" t="s">
        <v>86</v>
      </c>
      <c r="C39" s="79" t="s">
        <v>93</v>
      </c>
      <c r="D39" s="79" t="s">
        <v>66</v>
      </c>
      <c r="E39" s="77" t="s">
        <v>120</v>
      </c>
      <c r="F39" s="80" t="s">
        <v>134</v>
      </c>
      <c r="G39" s="80" t="s">
        <v>132</v>
      </c>
      <c r="H39" s="80" t="s">
        <v>77</v>
      </c>
      <c r="I39" s="125" t="s">
        <v>137</v>
      </c>
      <c r="J39" s="130">
        <v>3</v>
      </c>
      <c r="K39" s="134" t="s">
        <v>99</v>
      </c>
      <c r="L39" s="76" t="s">
        <v>95</v>
      </c>
      <c r="M39" s="78">
        <v>1</v>
      </c>
    </row>
    <row r="40" spans="1:14" ht="21.95" customHeight="1">
      <c r="A40" s="76">
        <v>34</v>
      </c>
      <c r="B40" s="128" t="s">
        <v>86</v>
      </c>
      <c r="C40" s="79" t="s">
        <v>93</v>
      </c>
      <c r="D40" s="79" t="s">
        <v>66</v>
      </c>
      <c r="E40" s="77" t="s">
        <v>126</v>
      </c>
      <c r="F40" s="80" t="s">
        <v>133</v>
      </c>
      <c r="G40" s="80" t="s">
        <v>132</v>
      </c>
      <c r="H40" s="80" t="s">
        <v>77</v>
      </c>
      <c r="I40" s="125" t="s">
        <v>137</v>
      </c>
      <c r="J40" s="130">
        <v>3.15</v>
      </c>
      <c r="K40" s="134" t="s">
        <v>99</v>
      </c>
      <c r="L40" s="76" t="s">
        <v>95</v>
      </c>
      <c r="M40" s="78">
        <v>1</v>
      </c>
    </row>
    <row r="41" spans="1:14" ht="21.95" customHeight="1">
      <c r="A41" s="76">
        <v>35</v>
      </c>
      <c r="B41" s="82" t="s">
        <v>108</v>
      </c>
      <c r="C41" s="79" t="s">
        <v>101</v>
      </c>
      <c r="D41" s="79" t="s">
        <v>66</v>
      </c>
      <c r="E41" s="206" t="s">
        <v>127</v>
      </c>
      <c r="F41" s="80" t="s">
        <v>134</v>
      </c>
      <c r="G41" s="80" t="s">
        <v>132</v>
      </c>
      <c r="H41" s="80" t="s">
        <v>77</v>
      </c>
      <c r="I41" s="125" t="s">
        <v>140</v>
      </c>
      <c r="J41" s="130"/>
      <c r="K41" s="134" t="s">
        <v>99</v>
      </c>
      <c r="L41" s="76" t="s">
        <v>95</v>
      </c>
      <c r="M41" s="78">
        <v>1</v>
      </c>
    </row>
    <row r="42" spans="1:14" ht="21.95" customHeight="1">
      <c r="A42" s="76">
        <v>36</v>
      </c>
      <c r="B42" s="82" t="s">
        <v>108</v>
      </c>
      <c r="C42" s="79" t="s">
        <v>101</v>
      </c>
      <c r="D42" s="79" t="s">
        <v>66</v>
      </c>
      <c r="E42" s="77" t="s">
        <v>128</v>
      </c>
      <c r="F42" s="80" t="s">
        <v>133</v>
      </c>
      <c r="G42" s="80" t="s">
        <v>132</v>
      </c>
      <c r="H42" s="80" t="s">
        <v>77</v>
      </c>
      <c r="I42" s="125" t="s">
        <v>137</v>
      </c>
      <c r="J42" s="130">
        <v>2.2999999999999998</v>
      </c>
      <c r="K42" s="134" t="s">
        <v>99</v>
      </c>
      <c r="L42" s="76" t="s">
        <v>95</v>
      </c>
      <c r="M42" s="78">
        <v>1</v>
      </c>
    </row>
    <row r="43" spans="1:14" ht="21.95" customHeight="1">
      <c r="A43" s="76">
        <v>37</v>
      </c>
      <c r="B43" s="82" t="s">
        <v>108</v>
      </c>
      <c r="C43" s="79" t="s">
        <v>101</v>
      </c>
      <c r="D43" s="79" t="s">
        <v>66</v>
      </c>
      <c r="E43" s="77" t="s">
        <v>129</v>
      </c>
      <c r="F43" s="80" t="s">
        <v>135</v>
      </c>
      <c r="G43" s="80" t="s">
        <v>132</v>
      </c>
      <c r="H43" s="80" t="s">
        <v>77</v>
      </c>
      <c r="I43" s="125" t="s">
        <v>137</v>
      </c>
      <c r="J43" s="130">
        <v>2</v>
      </c>
      <c r="K43" s="134" t="s">
        <v>99</v>
      </c>
      <c r="L43" s="76" t="s">
        <v>95</v>
      </c>
      <c r="M43" s="78">
        <v>1</v>
      </c>
    </row>
    <row r="44" spans="1:14" ht="21.95" customHeight="1">
      <c r="A44" s="76">
        <v>38</v>
      </c>
      <c r="B44" s="202" t="s">
        <v>109</v>
      </c>
      <c r="C44" s="203" t="s">
        <v>110</v>
      </c>
      <c r="D44" s="79" t="s">
        <v>66</v>
      </c>
      <c r="E44" s="77" t="s">
        <v>130</v>
      </c>
      <c r="F44" s="80" t="s">
        <v>136</v>
      </c>
      <c r="G44" s="80" t="s">
        <v>132</v>
      </c>
      <c r="H44" s="80" t="s">
        <v>77</v>
      </c>
      <c r="I44" s="125" t="s">
        <v>137</v>
      </c>
      <c r="J44" s="130">
        <v>4</v>
      </c>
      <c r="K44" s="134" t="s">
        <v>99</v>
      </c>
      <c r="L44" s="76" t="s">
        <v>95</v>
      </c>
      <c r="M44" s="78">
        <v>1</v>
      </c>
    </row>
    <row r="45" spans="1:14" ht="21.95" customHeight="1">
      <c r="A45" s="76">
        <v>39</v>
      </c>
      <c r="B45" s="202" t="s">
        <v>109</v>
      </c>
      <c r="C45" s="203" t="s">
        <v>110</v>
      </c>
      <c r="D45" s="79" t="s">
        <v>66</v>
      </c>
      <c r="E45" s="77" t="s">
        <v>131</v>
      </c>
      <c r="F45" s="80" t="s">
        <v>133</v>
      </c>
      <c r="G45" s="80" t="s">
        <v>132</v>
      </c>
      <c r="H45" s="80" t="s">
        <v>77</v>
      </c>
      <c r="I45" s="125" t="s">
        <v>137</v>
      </c>
      <c r="J45" s="130">
        <v>4</v>
      </c>
      <c r="K45" s="134" t="s">
        <v>99</v>
      </c>
      <c r="L45" s="76" t="s">
        <v>95</v>
      </c>
      <c r="M45" s="78">
        <v>1</v>
      </c>
    </row>
    <row r="46" spans="1:14" ht="21.95" customHeight="1">
      <c r="A46" s="76"/>
      <c r="B46" s="128"/>
      <c r="C46" s="79"/>
      <c r="D46" s="79"/>
      <c r="E46" s="77"/>
      <c r="F46" s="80"/>
      <c r="G46" s="80"/>
      <c r="H46" s="80"/>
      <c r="I46" s="125"/>
      <c r="J46" s="130"/>
      <c r="K46" s="134"/>
      <c r="L46" s="76"/>
      <c r="M46" s="78"/>
    </row>
    <row r="47" spans="1:14" ht="21.95" customHeight="1">
      <c r="A47" s="76"/>
      <c r="B47" s="82"/>
      <c r="C47" s="79"/>
      <c r="D47" s="79"/>
      <c r="E47" s="77"/>
      <c r="F47" s="80"/>
      <c r="G47" s="80"/>
      <c r="H47" s="80"/>
      <c r="I47" s="125"/>
      <c r="J47" s="130"/>
      <c r="K47" s="134"/>
      <c r="L47" s="76"/>
      <c r="M47" s="78"/>
      <c r="N47" s="133"/>
    </row>
    <row r="48" spans="1:14" ht="21.95" customHeight="1">
      <c r="A48" s="76"/>
      <c r="B48" s="82"/>
      <c r="C48" s="79"/>
      <c r="D48" s="79"/>
      <c r="E48" s="77"/>
      <c r="F48" s="80"/>
      <c r="G48" s="80"/>
      <c r="H48" s="80"/>
      <c r="I48" s="125"/>
      <c r="J48" s="130"/>
      <c r="K48" s="134"/>
      <c r="L48" s="76"/>
      <c r="M48" s="78"/>
      <c r="N48" s="133"/>
    </row>
    <row r="49" spans="1:13" ht="21.95" customHeight="1">
      <c r="A49" s="76"/>
      <c r="B49" s="82"/>
      <c r="C49" s="79"/>
      <c r="D49" s="79"/>
      <c r="E49" s="77"/>
      <c r="F49" s="80"/>
      <c r="G49" s="80"/>
      <c r="H49" s="80"/>
      <c r="I49" s="125"/>
      <c r="J49" s="130"/>
      <c r="K49" s="134"/>
      <c r="L49" s="76"/>
      <c r="M49" s="78"/>
    </row>
    <row r="50" spans="1:13" ht="21.95" customHeight="1">
      <c r="A50" s="76"/>
      <c r="B50" s="82"/>
      <c r="C50" s="79"/>
      <c r="D50" s="79"/>
      <c r="E50" s="77"/>
      <c r="F50" s="80"/>
      <c r="G50" s="80"/>
      <c r="H50" s="80"/>
      <c r="I50" s="125"/>
      <c r="J50" s="130"/>
      <c r="K50" s="134"/>
      <c r="L50" s="76"/>
      <c r="M50" s="78"/>
    </row>
    <row r="51" spans="1:13" ht="21.95" customHeight="1">
      <c r="A51" s="76"/>
      <c r="B51" s="128"/>
      <c r="C51" s="79"/>
      <c r="D51" s="79"/>
      <c r="E51" s="77"/>
      <c r="F51" s="80"/>
      <c r="G51" s="80"/>
      <c r="H51" s="80"/>
      <c r="I51" s="125"/>
      <c r="J51" s="130"/>
      <c r="K51" s="134"/>
      <c r="L51" s="76"/>
      <c r="M51" s="78"/>
    </row>
    <row r="52" spans="1:13" ht="21.95" customHeight="1">
      <c r="A52" s="76"/>
      <c r="B52" s="128"/>
      <c r="C52" s="79"/>
      <c r="D52" s="79"/>
      <c r="E52" s="77"/>
      <c r="F52" s="80"/>
      <c r="G52" s="80"/>
      <c r="H52" s="80"/>
      <c r="I52" s="125"/>
      <c r="J52" s="129"/>
      <c r="K52" s="134"/>
      <c r="L52" s="76"/>
      <c r="M52" s="78"/>
    </row>
    <row r="53" spans="1:13" ht="21.95" customHeight="1">
      <c r="A53" s="76"/>
      <c r="B53" s="128"/>
      <c r="C53" s="79"/>
      <c r="D53" s="76"/>
      <c r="E53" s="77"/>
      <c r="F53" s="80"/>
      <c r="G53" s="80"/>
      <c r="H53" s="80"/>
      <c r="I53" s="125"/>
      <c r="J53" s="129"/>
      <c r="K53" s="134"/>
      <c r="L53" s="76"/>
      <c r="M53" s="78"/>
    </row>
    <row r="54" spans="1:13" ht="21.95" customHeight="1">
      <c r="A54" s="76"/>
      <c r="B54" s="128"/>
      <c r="C54" s="79"/>
      <c r="D54" s="76"/>
      <c r="E54" s="77"/>
      <c r="F54" s="80"/>
      <c r="G54" s="80"/>
      <c r="H54" s="80"/>
      <c r="I54" s="125"/>
      <c r="J54" s="129"/>
      <c r="K54" s="134"/>
      <c r="L54" s="76"/>
      <c r="M54" s="78"/>
    </row>
    <row r="55" spans="1:13" ht="21.95" customHeight="1">
      <c r="A55" s="76"/>
      <c r="B55" s="128"/>
      <c r="C55" s="79"/>
      <c r="D55" s="76"/>
      <c r="E55" s="77"/>
      <c r="F55" s="80"/>
      <c r="G55" s="80"/>
      <c r="H55" s="80"/>
      <c r="I55" s="125"/>
      <c r="J55" s="129"/>
      <c r="K55" s="134"/>
      <c r="L55" s="76"/>
      <c r="M55" s="78"/>
    </row>
    <row r="56" spans="1:13" ht="21.95" customHeight="1">
      <c r="A56" s="76"/>
      <c r="B56" s="128"/>
      <c r="C56" s="79"/>
      <c r="D56" s="76"/>
      <c r="E56" s="77"/>
      <c r="F56" s="80"/>
      <c r="G56" s="80"/>
      <c r="H56" s="80"/>
      <c r="I56" s="125"/>
      <c r="J56" s="129"/>
      <c r="K56" s="134"/>
      <c r="L56" s="76"/>
      <c r="M56" s="78"/>
    </row>
    <row r="57" spans="1:13" ht="21.95" customHeight="1">
      <c r="A57" s="76"/>
      <c r="B57" s="128"/>
      <c r="C57" s="79"/>
      <c r="D57" s="76"/>
      <c r="E57" s="77"/>
      <c r="F57" s="80"/>
      <c r="G57" s="80"/>
      <c r="H57" s="80"/>
      <c r="I57" s="125"/>
      <c r="J57" s="129"/>
      <c r="K57" s="134"/>
      <c r="L57" s="76"/>
      <c r="M57" s="78"/>
    </row>
    <row r="58" spans="1:13" ht="21.95" customHeight="1">
      <c r="A58" s="76"/>
      <c r="B58" s="128"/>
      <c r="C58" s="79"/>
      <c r="D58" s="76"/>
      <c r="E58" s="77"/>
      <c r="F58" s="80"/>
      <c r="G58" s="80"/>
      <c r="H58" s="80"/>
      <c r="I58" s="125"/>
      <c r="J58" s="129"/>
      <c r="K58" s="134"/>
      <c r="L58" s="76"/>
      <c r="M58" s="78"/>
    </row>
    <row r="59" spans="1:13" ht="21.95" customHeight="1">
      <c r="A59" s="76"/>
      <c r="B59" s="128"/>
      <c r="C59" s="79"/>
      <c r="D59" s="76"/>
      <c r="E59" s="132"/>
      <c r="F59" s="80"/>
      <c r="G59" s="80"/>
      <c r="H59" s="80"/>
      <c r="I59" s="125"/>
      <c r="J59" s="129"/>
      <c r="K59" s="134"/>
      <c r="L59" s="76"/>
      <c r="M59" s="78"/>
    </row>
    <row r="60" spans="1:13" ht="21.95" customHeight="1">
      <c r="A60" s="76"/>
      <c r="B60" s="128"/>
      <c r="C60" s="79"/>
      <c r="D60" s="76"/>
      <c r="E60" s="77"/>
      <c r="F60" s="80"/>
      <c r="G60" s="80"/>
      <c r="H60" s="80"/>
      <c r="I60" s="125"/>
      <c r="J60" s="129"/>
      <c r="K60" s="134"/>
      <c r="L60" s="76"/>
      <c r="M60" s="78"/>
    </row>
    <row r="61" spans="1:13" ht="21.95" customHeight="1">
      <c r="A61" s="76"/>
      <c r="B61" s="128"/>
      <c r="C61" s="79"/>
      <c r="D61" s="76"/>
      <c r="E61" s="77"/>
      <c r="F61" s="80"/>
      <c r="G61" s="80"/>
      <c r="H61" s="80"/>
      <c r="I61" s="125"/>
      <c r="J61" s="129"/>
      <c r="K61" s="134"/>
      <c r="L61" s="76"/>
      <c r="M61" s="78"/>
    </row>
    <row r="62" spans="1:13" ht="21.95" customHeight="1">
      <c r="A62" s="76"/>
      <c r="B62" s="128"/>
      <c r="C62" s="79"/>
      <c r="D62" s="76"/>
      <c r="E62" s="77"/>
      <c r="F62" s="80"/>
      <c r="G62" s="80"/>
      <c r="H62" s="80"/>
      <c r="I62" s="125"/>
      <c r="J62" s="129"/>
      <c r="K62" s="134"/>
      <c r="L62" s="76"/>
      <c r="M62" s="78"/>
    </row>
    <row r="63" spans="1:13" ht="21.95" customHeight="1">
      <c r="A63" s="76"/>
      <c r="B63" s="128"/>
      <c r="C63" s="79"/>
      <c r="D63" s="76"/>
      <c r="E63" s="77"/>
      <c r="F63" s="80"/>
      <c r="G63" s="80"/>
      <c r="H63" s="80"/>
      <c r="I63" s="125"/>
      <c r="J63" s="129"/>
      <c r="K63" s="134"/>
      <c r="L63" s="76"/>
      <c r="M63" s="78"/>
    </row>
    <row r="64" spans="1:13" ht="21.95" customHeight="1">
      <c r="A64" s="76"/>
      <c r="B64" s="128"/>
      <c r="C64" s="79"/>
      <c r="D64" s="76"/>
      <c r="E64" s="77"/>
      <c r="F64" s="80"/>
      <c r="G64" s="80"/>
      <c r="H64" s="80"/>
      <c r="I64" s="125"/>
      <c r="J64" s="129"/>
      <c r="K64" s="134"/>
      <c r="L64" s="76"/>
      <c r="M64" s="78"/>
    </row>
    <row r="65" spans="1:13" ht="21.95" customHeight="1">
      <c r="A65" s="76"/>
      <c r="B65" s="82"/>
      <c r="C65" s="79"/>
      <c r="D65" s="79"/>
      <c r="E65" s="77"/>
      <c r="F65" s="80"/>
      <c r="G65" s="80"/>
      <c r="H65" s="80"/>
      <c r="I65" s="125"/>
      <c r="J65" s="129"/>
      <c r="K65" s="134"/>
      <c r="L65" s="76"/>
      <c r="M65" s="78"/>
    </row>
    <row r="66" spans="1:13" ht="21.95" customHeight="1">
      <c r="A66" s="76"/>
      <c r="B66" s="82"/>
      <c r="C66" s="79"/>
      <c r="D66" s="79"/>
      <c r="E66" s="77"/>
      <c r="F66" s="80"/>
      <c r="G66" s="80"/>
      <c r="H66" s="80"/>
      <c r="I66" s="125"/>
      <c r="J66" s="129"/>
      <c r="K66" s="134"/>
      <c r="L66" s="76"/>
      <c r="M66" s="78"/>
    </row>
    <row r="67" spans="1:13" ht="21.95" customHeight="1">
      <c r="A67" s="76"/>
      <c r="B67" s="82"/>
      <c r="C67" s="79"/>
      <c r="D67" s="79"/>
      <c r="E67" s="77"/>
      <c r="F67" s="80"/>
      <c r="G67" s="80"/>
      <c r="H67" s="80"/>
      <c r="I67" s="125"/>
      <c r="J67" s="129"/>
      <c r="K67" s="134"/>
      <c r="L67" s="76"/>
      <c r="M67" s="78"/>
    </row>
    <row r="68" spans="1:13" ht="21.95" customHeight="1">
      <c r="A68" s="76"/>
      <c r="B68" s="82"/>
      <c r="C68" s="79"/>
      <c r="D68" s="79"/>
      <c r="E68" s="77"/>
      <c r="F68" s="80"/>
      <c r="G68" s="80"/>
      <c r="H68" s="80"/>
      <c r="I68" s="125"/>
      <c r="J68" s="129"/>
      <c r="K68" s="134"/>
      <c r="L68" s="76"/>
      <c r="M68" s="78"/>
    </row>
    <row r="69" spans="1:13" ht="21.95" customHeight="1">
      <c r="A69" s="76"/>
      <c r="B69" s="82"/>
      <c r="C69" s="79"/>
      <c r="D69" s="76"/>
      <c r="E69" s="77"/>
      <c r="F69" s="80"/>
      <c r="G69" s="80"/>
      <c r="H69" s="80"/>
      <c r="I69" s="125"/>
      <c r="J69" s="130"/>
      <c r="K69" s="134"/>
      <c r="L69" s="76"/>
      <c r="M69" s="78"/>
    </row>
    <row r="70" spans="1:13" ht="21.95" customHeight="1">
      <c r="A70" s="76"/>
      <c r="B70" s="82"/>
      <c r="C70" s="79"/>
      <c r="D70" s="76"/>
      <c r="E70" s="77"/>
      <c r="F70" s="80"/>
      <c r="G70" s="80"/>
      <c r="H70" s="80"/>
      <c r="I70" s="125"/>
      <c r="J70" s="130"/>
      <c r="K70" s="134"/>
      <c r="L70" s="76"/>
      <c r="M70" s="78"/>
    </row>
    <row r="71" spans="1:13" ht="21.95" customHeight="1">
      <c r="A71" s="76"/>
      <c r="B71" s="128"/>
      <c r="C71" s="126"/>
      <c r="D71" s="76"/>
      <c r="E71" s="77"/>
      <c r="F71" s="80"/>
      <c r="G71" s="80"/>
      <c r="H71" s="80"/>
      <c r="I71" s="125"/>
      <c r="J71" s="131"/>
      <c r="K71" s="134"/>
      <c r="L71" s="76"/>
      <c r="M71" s="78"/>
    </row>
    <row r="72" spans="1:13" ht="21.95" customHeight="1">
      <c r="A72" s="76"/>
      <c r="B72" s="128"/>
      <c r="C72" s="126"/>
      <c r="D72" s="76"/>
      <c r="E72" s="77"/>
      <c r="F72" s="80"/>
      <c r="G72" s="80"/>
      <c r="H72" s="80"/>
      <c r="I72" s="125"/>
      <c r="J72" s="130"/>
      <c r="K72" s="134"/>
      <c r="L72" s="76"/>
      <c r="M72" s="78"/>
    </row>
    <row r="73" spans="1:13" ht="21.95" customHeight="1">
      <c r="A73" s="76"/>
      <c r="B73" s="128"/>
      <c r="C73" s="126"/>
      <c r="D73" s="76"/>
      <c r="E73" s="77"/>
      <c r="F73" s="80"/>
      <c r="G73" s="80"/>
      <c r="H73" s="80"/>
      <c r="I73" s="125"/>
      <c r="J73" s="130"/>
      <c r="K73" s="134"/>
      <c r="L73" s="76"/>
      <c r="M73" s="78"/>
    </row>
    <row r="74" spans="1:13" ht="21.95" customHeight="1">
      <c r="A74" s="76"/>
      <c r="B74" s="128"/>
      <c r="C74" s="126"/>
      <c r="D74" s="76"/>
      <c r="E74" s="77"/>
      <c r="F74" s="80"/>
      <c r="G74" s="77"/>
      <c r="H74" s="80"/>
      <c r="I74" s="125"/>
      <c r="J74" s="130"/>
      <c r="K74" s="134"/>
      <c r="L74" s="76"/>
      <c r="M74" s="78"/>
    </row>
    <row r="75" spans="1:13" ht="21.95" customHeight="1">
      <c r="A75" s="76"/>
      <c r="B75" s="128"/>
      <c r="C75" s="126"/>
      <c r="D75" s="76"/>
      <c r="E75" s="77"/>
      <c r="F75" s="80"/>
      <c r="G75" s="80"/>
      <c r="H75" s="80"/>
      <c r="I75" s="125"/>
      <c r="J75" s="130"/>
      <c r="K75" s="134"/>
      <c r="L75" s="76"/>
      <c r="M75" s="78"/>
    </row>
    <row r="76" spans="1:13" ht="21.95" customHeight="1">
      <c r="A76" s="76"/>
      <c r="B76" s="128"/>
      <c r="C76" s="126"/>
      <c r="D76" s="76"/>
      <c r="E76" s="77"/>
      <c r="F76" s="80"/>
      <c r="G76" s="77"/>
      <c r="H76" s="80"/>
      <c r="I76" s="125"/>
      <c r="J76" s="130"/>
      <c r="K76" s="134"/>
      <c r="L76" s="76"/>
      <c r="M76" s="78"/>
    </row>
    <row r="77" spans="1:13" ht="21.95" customHeight="1">
      <c r="A77" s="76"/>
      <c r="B77" s="128"/>
      <c r="C77" s="127"/>
      <c r="D77" s="76"/>
      <c r="E77" s="77"/>
      <c r="F77" s="80"/>
      <c r="G77" s="77"/>
      <c r="H77" s="80"/>
      <c r="I77" s="125"/>
      <c r="J77" s="131"/>
      <c r="K77" s="134"/>
      <c r="L77" s="76"/>
      <c r="M77" s="78"/>
    </row>
    <row r="78" spans="1:13" ht="21.95" customHeight="1">
      <c r="A78" s="76"/>
      <c r="B78" s="128"/>
      <c r="C78" s="127"/>
      <c r="D78" s="76"/>
      <c r="E78" s="77"/>
      <c r="F78" s="80"/>
      <c r="G78" s="77"/>
      <c r="H78" s="80"/>
      <c r="I78" s="125"/>
      <c r="J78" s="130"/>
      <c r="K78" s="134"/>
      <c r="L78" s="76"/>
      <c r="M78" s="78"/>
    </row>
    <row r="79" spans="1:13" ht="21.95" customHeight="1">
      <c r="A79" s="76"/>
      <c r="B79" s="128"/>
      <c r="C79" s="127"/>
      <c r="D79" s="76"/>
      <c r="E79" s="77"/>
      <c r="F79" s="80"/>
      <c r="G79" s="77"/>
      <c r="H79" s="80"/>
      <c r="I79" s="125"/>
      <c r="J79" s="130"/>
      <c r="K79" s="134"/>
      <c r="L79" s="76"/>
      <c r="M79" s="78"/>
    </row>
    <row r="80" spans="1:13" ht="21.95" customHeight="1">
      <c r="A80" s="76"/>
      <c r="B80" s="128"/>
      <c r="C80" s="79"/>
      <c r="D80" s="79"/>
      <c r="E80" s="77"/>
      <c r="F80" s="80"/>
      <c r="G80" s="80"/>
      <c r="H80" s="80"/>
      <c r="I80" s="125"/>
      <c r="J80" s="131"/>
      <c r="K80" s="134"/>
      <c r="L80" s="76"/>
      <c r="M80" s="78"/>
    </row>
    <row r="81" spans="1:15" ht="21.95" customHeight="1">
      <c r="A81" s="76"/>
      <c r="B81" s="128"/>
      <c r="C81" s="79"/>
      <c r="D81" s="79"/>
      <c r="E81" s="77"/>
      <c r="F81" s="80"/>
      <c r="G81" s="80"/>
      <c r="H81" s="80"/>
      <c r="I81" s="125"/>
      <c r="J81" s="130"/>
      <c r="K81" s="134"/>
      <c r="L81" s="76"/>
      <c r="M81" s="78"/>
    </row>
    <row r="82" spans="1:15" ht="21.95" customHeight="1">
      <c r="A82" s="76"/>
      <c r="B82" s="128"/>
      <c r="C82" s="79"/>
      <c r="D82" s="79"/>
      <c r="E82" s="77"/>
      <c r="F82" s="80"/>
      <c r="G82" s="80"/>
      <c r="H82" s="80"/>
      <c r="I82" s="125"/>
      <c r="J82" s="130"/>
      <c r="K82" s="134"/>
      <c r="L82" s="76"/>
      <c r="M82" s="78"/>
    </row>
    <row r="83" spans="1:15" ht="21.95" customHeight="1">
      <c r="A83" s="79"/>
      <c r="B83" s="82"/>
      <c r="C83" s="80"/>
      <c r="D83" s="79"/>
      <c r="E83" s="80"/>
      <c r="F83" s="80"/>
      <c r="G83" s="80"/>
      <c r="H83" s="79"/>
      <c r="I83" s="80"/>
      <c r="J83" s="81"/>
      <c r="K83" s="134"/>
      <c r="L83" s="76"/>
      <c r="M83" s="83"/>
    </row>
    <row r="84" spans="1:15" ht="21.95" customHeight="1">
      <c r="A84" s="79"/>
      <c r="B84" s="82"/>
      <c r="C84" s="80"/>
      <c r="D84" s="80"/>
      <c r="E84" s="80"/>
      <c r="F84" s="80"/>
      <c r="G84" s="80"/>
      <c r="H84" s="79"/>
      <c r="I84" s="80"/>
      <c r="J84" s="81"/>
      <c r="K84" s="134"/>
      <c r="L84" s="76"/>
      <c r="M84" s="83"/>
    </row>
    <row r="85" spans="1:15" ht="21.95" customHeight="1">
      <c r="K85" s="90"/>
      <c r="L85" s="91"/>
      <c r="M85" s="3"/>
      <c r="O85" s="26"/>
    </row>
    <row r="86" spans="1:15" ht="21.95" customHeight="1">
      <c r="K86" s="90"/>
      <c r="L86" s="91"/>
      <c r="M86" s="3"/>
      <c r="O86" s="26"/>
    </row>
    <row r="87" spans="1:15" ht="21.95" customHeight="1">
      <c r="K87" s="90"/>
      <c r="L87" s="91"/>
      <c r="M87" s="3"/>
      <c r="O87" s="26"/>
    </row>
    <row r="88" spans="1:15" ht="21.95" customHeight="1">
      <c r="K88" s="90"/>
      <c r="L88" s="91"/>
      <c r="M88" s="3"/>
      <c r="O88" s="26"/>
    </row>
  </sheetData>
  <sheetProtection selectLockedCells="1"/>
  <protectedRanges>
    <protectedRange password="CE28" sqref="H4:I4 H2 B2" name="ช่วง1_2"/>
    <protectedRange password="CE28" sqref="B46 B51:B56 B71:B76 B80:B82" name="ช่วง1"/>
    <protectedRange password="CE28" sqref="B39:B40 B35:B36 B9:B10 B25:B28 B13:B22" name="ช่วง1_3"/>
    <protectedRange password="CE28" sqref="B23" name="ช่วง1_2_1"/>
    <protectedRange password="CE28" sqref="B24" name="ช่วง1_2_2"/>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WBV49 WLR49 WVN49 RXN25:RXN27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4:WBV45 VRZ44:VRZ45 VID44:VID45 UYH44:UYH45 UOL44:UOL45 UEP44:UEP45 TUT44:TUT45 TKX44:TKX45 TBB44:TBB45 SRF44:SRF45 SHJ44:SHJ45 RXN44:RXN45 RNR44:RNR45 RDV44:RDV45 QTZ44:QTZ45 QKD44:QKD45 QAH44:QAH45 PQL44:PQL45 PGP44:PGP45 OWT44:OWT45 OMX44:OMX45 ODB44:ODB45 NTF44:NTF45 NJJ44:NJJ45 MZN44:MZN45 MPR44:MPR45 MFV44:MFV45 LVZ44:LVZ45 LMD44:LMD45 LCH44:LCH45 KSL44:KSL45 KIP44:KIP45 JYT44:JYT45 JOX44:JOX45 JFB44:JFB45 IVF44:IVF45 ILJ44:ILJ45 IBN44:IBN45 HRR44:HRR45 HHV44:HHV45 GXZ44:GXZ45 GOD44:GOD45 GEH44:GEH45 FUL44:FUL45 FKP44:FKP45 FAT44:FAT45 EQX44:EQX45 EHB44:EHB45 DXF44:DXF45 DNJ44:DNJ45 DDN44:DDN45 CTR44:CTR45 CJV44:CJV45 BZZ44:BZZ45 BQD44:BQD45 BGH44:BGH45 AWL44:AWL45 AMP44:AMP45 ACT44:ACT45 SX44:SX45 JB44:JB45 WVP44:WVP45 WLT44:WLT45 WBX44:WBX45 VSB44:VSB45 VIF44:VIF45 UYJ44:UYJ45 UON44:UON45 UER44:UER45 TUV44:TUV45 TKZ44:TKZ45 TBD44:TBD45 SRH44:SRH45 SHL44:SHL45 RXP44:RXP45 RNT44:RNT45 RDX44:RDX45 QUB44:QUB45 QKF44:QKF45 QAJ44:QAJ45 PQN44:PQN45 PGR44:PGR45 OWV44:OWV45 OMZ44:OMZ45 ODD44:ODD45 NTH44:NTH45 NJL44:NJL45 MZP44:MZP45 MPT44:MPT45 MFX44:MFX45 LWB44:LWB45 LMF44:LMF45 LCJ44:LCJ45 KSN44:KSN45 KIR44:KIR45 JYV44:JYV45 JOZ44:JOZ45 JFD44:JFD45 IVH44:IVH45 ILL44:ILL45 IBP44:IBP45 HRT44:HRT45 HHX44:HHX45 GYB44:GYB45 GOF44:GOF45 GEJ44:GEJ45 FUN44:FUN45 FKR44:FKR45 FAV44:FAV45 EQZ44:EQZ45 EHD44:EHD45 DXH44:DXH45 DNL44:DNL45 DDP44:DDP45 CTT44:CTT45 CJX44:CJX45 CAB44:CAB45 BQF44:BQF45 BGJ44:BGJ45 AWN44:AWN45 AMR44:AMR45 ACV44:ACV45 SZ44:SZ45 JD44:JD45 SHJ25:SHJ27 WVN44:WVN45 WVN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2 TBB25:TBB2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LR44:WLR45 WVN23 VID37:VID40 UYH37:UYH40 UOL37:UOL40 UEP37:UEP40 TUT37:TUT40 TKX37:TKX40 TBB37:TBB40 SRF37:SRF40 SHJ37:SHJ40 RXN37:RXN40 RNR37:RNR40 RDV37:RDV40 QTZ37:QTZ40 QKD37:QKD40 QAH37:QAH40 PQL37:PQL40 PGP37:PGP40 OWT37:OWT40 OMX37:OMX40 ODB37:ODB40 NTF37:NTF40 NJJ37:NJJ40 MZN37:MZN40 MPR37:MPR40 MFV37:MFV40 LVZ37:LVZ40 LMD37:LMD40 LCH37:LCH40 KSL37:KSL40 KIP37:KIP40 JYT37:JYT40 JOX37:JOX40 JFB37:JFB40 IVF37:IVF40 ILJ37:ILJ40 IBN37:IBN40 HRR37:HRR40 HHV37:HHV40 GXZ37:GXZ40 GOD37:GOD40 GEH37:GEH40 FUL37:FUL40 FKP37:FKP40 FAT37:FAT40 EQX37:EQX40 EHB37:EHB40 DXF37:DXF40 DNJ37:DNJ40 DDN37:DDN40 CTR37:CTR40 CJV37:CJV40 BZZ37:BZZ40 BQD37:BQD40 BGH37:BGH40 AWL37:AWL40 AMP37:AMP40 ACT37:ACT40 SX37:SX40 JB37:JB40 WVP37:WVP40 WLT37:WLT40 WBX37:WBX40 VSB37:VSB40 VIF37:VIF40 UYJ37:UYJ40 UON37:UON40 UER37:UER40 TUV37:TUV40 TKZ37:TKZ40 TBD37:TBD40 SRH37:SRH40 SHL37:SHL40 RXP37:RXP40 RNT37:RNT40 RDX37:RDX40 QUB37:QUB40 QKF37:QKF40 QAJ37:QAJ40 PQN37:PQN40 PGR37:PGR40 OWV37:OWV40 OMZ37:OMZ40 ODD37:ODD40 NTH37:NTH40 NJL37:NJL40 MZP37:MZP40 MPT37:MPT40 MFX37:MFX40 LWB37:LWB40 LMF37:LMF40 LCJ37:LCJ40 KSN37:KSN40 KIR37:KIR40 JYV37:JYV40 JOZ37:JOZ40 JFD37:JFD40 IVH37:IVH40 ILL37:ILL40 IBP37:IBP40 HRT37:HRT40 HHX37:HHX40 GYB37:GYB40 GOF37:GOF40 GEJ37:GEJ40 FUN37:FUN40 FKR37:FKR40 FAV37:FAV40 EQZ37:EQZ40 EHD37:EHD40 DXH37:DXH40 DNL37:DNL40 DDP37:DDP40 CTT37:CTT40 CJX37:CJX40 CAB37:CAB40 BQF37:BQF40 BGJ37:BGJ40 AWN37:AWN40 AMR37:AMR40 ACV37:ACV40 SZ37:SZ40 JD37:JD40 WVN37:WVN40 VRZ37:VRZ40 WLR37:WLR40 WBV37:WBV40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SRF25:SRF27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TKX25:TKX27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TUT25:TUT27 WVN31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UEP25:UEP27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UOL25:UOL27 WVN19 WVN17 UYH25:UYH2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VID25:VID27 WVN15 VRZ25:VRZ2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BV25:WBV27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WLR25:WLR27 WVN21 WVN29 WVN25:WVN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F7:F978 H7:H82" xr:uid="{00000000-0002-0000-0000-000000000000}">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9 WLX49 WVT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4:WCB45 VSF44:VSF45 VIJ44:VIJ45 UYN44:UYN45 UOR44:UOR45 UEV44:UEV45 TUZ44:TUZ45 TLD44:TLD45 TBH44:TBH45 SRL44:SRL45 SHP44:SHP45 RXT44:RXT45 RNX44:RNX45 REB44:REB45 QUF44:QUF45 QKJ44:QKJ45 QAN44:QAN45 PQR44:PQR45 PGV44:PGV45 OWZ44:OWZ45 OND44:OND45 ODH44:ODH45 NTL44:NTL45 NJP44:NJP45 MZT44:MZT45 MPX44:MPX45 MGB44:MGB45 LWF44:LWF45 LMJ44:LMJ45 LCN44:LCN45 KSR44:KSR45 KIV44:KIV45 JYZ44:JYZ45 JPD44:JPD45 JFH44:JFH45 IVL44:IVL45 ILP44:ILP45 IBT44:IBT45 HRX44:HRX45 HIB44:HIB45 GYF44:GYF45 GOJ44:GOJ45 GEN44:GEN45 FUR44:FUR45 FKV44:FKV45 FAZ44:FAZ45 ERD44:ERD45 EHH44:EHH45 DXL44:DXL45 DNP44:DNP45 DDT44:DDT45 CTX44:CTX45 CKB44:CKB45 CAF44:CAF45 BQJ44:BQJ45 BGN44:BGN45 AWR44:AWR45 AMV44:AMV45 ACZ44:ACZ45 TD44:TD45 JH44:JH45 WVT44:WVT45 WVT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LX44:WLX45 WVT23 VIJ37:VIJ40 UYN37:UYN40 UOR37:UOR40 UEV37:UEV40 TUZ37:TUZ40 TLD37:TLD40 TBH37:TBH40 SRL37:SRL40 SHP37:SHP40 RXT37:RXT40 RNX37:RNX40 REB37:REB40 QUF37:QUF40 QKJ37:QKJ40 QAN37:QAN40 PQR37:PQR40 PGV37:PGV40 OWZ37:OWZ40 OND37:OND40 ODH37:ODH40 NTL37:NTL40 NJP37:NJP40 MZT37:MZT40 MPX37:MPX40 MGB37:MGB40 LWF37:LWF40 LMJ37:LMJ40 LCN37:LCN40 KSR37:KSR40 KIV37:KIV40 JYZ37:JYZ40 JPD37:JPD40 JFH37:JFH40 IVL37:IVL40 ILP37:ILP40 IBT37:IBT40 HRX37:HRX40 HIB37:HIB40 GYF37:GYF40 GOJ37:GOJ40 GEN37:GEN40 FUR37:FUR40 FKV37:FKV40 FAZ37:FAZ40 ERD37:ERD40 EHH37:EHH40 DXL37:DXL40 DNP37:DNP40 DDT37:DDT40 CTX37:CTX40 CKB37:CKB40 CAF37:CAF40 BQJ37:BQJ40 BGN37:BGN40 AWR37:AWR40 AMV37:AMV40 ACZ37:ACZ40 TD37:TD40 JH37:JH40 WVT37:WVT40 VSF37:VSF40 WLX37:WLX40 WCB37:WCB40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JH8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T19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WVT29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K85:K88 L89:L978 L7:L84" xr:uid="{00000000-0002-0000-0000-000001000000}">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WCA49 WLW49 WVS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QUE25:QUE2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4:WCA45 VSE44:VSE45 VII44:VII45 UYM44:UYM45 UOQ44:UOQ45 UEU44:UEU45 TUY44:TUY45 TLC44:TLC45 TBG44:TBG45 SRK44:SRK45 SHO44:SHO45 RXS44:RXS45 RNW44:RNW45 REA44:REA45 QUE44:QUE45 QKI44:QKI45 QAM44:QAM45 PQQ44:PQQ45 PGU44:PGU45 OWY44:OWY45 ONC44:ONC45 ODG44:ODG45 NTK44:NTK45 NJO44:NJO45 MZS44:MZS45 MPW44:MPW45 MGA44:MGA45 LWE44:LWE45 LMI44:LMI45 LCM44:LCM45 KSQ44:KSQ45 KIU44:KIU45 JYY44:JYY45 JPC44:JPC45 JFG44:JFG45 IVK44:IVK45 ILO44:ILO45 IBS44:IBS45 HRW44:HRW45 HIA44:HIA45 GYE44:GYE45 GOI44:GOI45 GEM44:GEM45 FUQ44:FUQ45 FKU44:FKU45 FAY44:FAY45 ERC44:ERC45 EHG44:EHG45 DXK44:DXK45 DNO44:DNO45 DDS44:DDS45 CTW44:CTW45 CKA44:CKA45 CAE44:CAE45 BQI44:BQI45 BGM44:BGM45 AWQ44:AWQ45 AMU44:AMU45 ACY44:ACY45 TC44:TC45 JG44:JG45 RNW25:RNW27 WVU44:WVU45 WLY44:WLY45 WCC44:WCC45 VSG44:VSG45 VIK44:VIK45 UYO44:UYO45 UOS44:UOS45 UEW44:UEW45 TVA44:TVA45 TLE44:TLE45 TBI44:TBI45 SRM44:SRM45 SHQ44:SHQ45 RXU44:RXU45 RNY44:RNY45 REC44:REC45 QUG44:QUG45 QKK44:QKK45 QAO44:QAO45 PQS44:PQS45 PGW44:PGW45 OXA44:OXA45 ONE44:ONE45 ODI44:ODI45 NTM44:NTM45 NJQ44:NJQ45 MZU44:MZU45 MPY44:MPY45 MGC44:MGC45 LWG44:LWG45 LMK44:LMK45 LCO44:LCO45 KSS44:KSS45 KIW44:KIW45 JZA44:JZA45 JPE44:JPE45 JFI44:JFI45 IVM44:IVM45 ILQ44:ILQ45 IBU44:IBU45 HRY44:HRY45 HIC44:HIC45 GYG44:GYG45 GOK44:GOK45 GEO44:GEO45 FUS44:FUS45 FKW44:FKW45 FBA44:FBA45 ERE44:ERE45 EHI44:EHI45 DXM44:DXM45 DNQ44:DNQ45 DDU44:DDU45 CTY44:CTY45 CKC44:CKC45 CAG44:CAG45 BQK44:BQK45 BGO44:BGO45 AWS44:AWS45 AMW44:AMW45 ADA44:ADA45 TE44:TE45 JI44:JI45 WVS44:WVS45 WVS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REA25:REA2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RXS25:RXS27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LW44:WLW45 WVS23 VII37:VII40 UYM37:UYM40 UOQ37:UOQ40 UEU37:UEU40 TUY37:TUY40 TLC37:TLC40 TBG37:TBG40 SRK37:SRK40 SHO37:SHO40 RXS37:RXS40 RNW37:RNW40 REA37:REA40 QUE37:QUE40 QKI37:QKI40 QAM37:QAM40 PQQ37:PQQ40 PGU37:PGU40 OWY37:OWY40 ONC37:ONC40 ODG37:ODG40 NTK37:NTK40 NJO37:NJO40 MZS37:MZS40 MPW37:MPW40 MGA37:MGA40 LWE37:LWE40 LMI37:LMI40 LCM37:LCM40 KSQ37:KSQ40 KIU37:KIU40 JYY37:JYY40 JPC37:JPC40 JFG37:JFG40 IVK37:IVK40 ILO37:ILO40 IBS37:IBS40 HRW37:HRW40 HIA37:HIA40 GYE37:GYE40 GOI37:GOI40 GEM37:GEM40 FUQ37:FUQ40 FKU37:FKU40 FAY37:FAY40 ERC37:ERC40 EHG37:EHG40 DXK37:DXK40 DNO37:DNO40 DDS37:DDS40 CTW37:CTW40 CKA37:CKA40 CAE37:CAE40 BQI37:BQI40 BGM37:BGM40 AWQ37:AWQ40 AMU37:AMU40 ACY37:ACY40 TC37:TC40 JG37:JG40 SHO25:SHO27 WVU37:WVU40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JI37:JI40 WVS37:WVS40 VSE37:VSE40 WLW37:WLW40 WCA37:WCA40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SRK25:SRK27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TBG25:TBG27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TLC25:TLC27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WLW29 WCA29 VSE29 VII29 UYM29 UOQ29 UEU29 TUY29 TLC29 TBG29 SRK29 SHO29 RXS29 RNW29 REA29 QUE29 QKI29 QAM29 PQQ29 PGU29 OWY29 ONC29 ODG29 NTK29 NJO29 MZS29 MPW29 MGA29 LWE29 LMI29 LCM29 KSQ29 KIU29 JYY29 JPC29 JFG29 IVK29 ILO29 IBS29 HRW29 HIA29 GYE29 GOI29 GEM29 FUQ29 FKU29 FAY29 ERC29 EHG29 DXK29 DNO29 DDS29 CTW29 CKA29 CAE29 BQI29 BGM29 AWQ29 AMU29 ACY29 TC29 JG29 TUY25:TUY27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UEU25:UEU27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JI8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VII25:VII27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WVS19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VSE25:VSE2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WCA25:WCA27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WVS25:WVS27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WLW25:WLW27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UOQ25:UOQ27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WVS29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UYM25:UYM27 JG25:JG27 TC25:TC27 ACY25:ACY27 AMU25:AMU27 AWQ25:AWQ27 BGM25:BGM27 BQI25:BQI27 CAE25:CAE27 CKA25:CKA27 CTW25:CTW27 DDS25:DDS27 DNO25:DNO27 DXK25:DXK27 EHG25:EHG27 ERC25:ERC27 FAY25:FAY27 FKU25:FKU27 FUQ25:FUQ27 GEM25:GEM27 GOI25:GOI27 GYE25:GYE27 HIA25:HIA27 HRW25:HRW27 IBS25:IBS27 ILO25:ILO27 IVK25:IVK27 JFG25:JFG27 JPC25:JPC27 JYY25:JYY27 KIU25:KIU27 KSQ25:KSQ27 LCM25:LCM27 LMI25:LMI27 LWE25:LWE27 MGA25:MGA27 MPW25:MPW27 MZS25:MZS27 NJO25:NJO27 NTK25:NTK27 ODG25:ODG27 ONC25:ONC27 OWY25:OWY27 PGU25:PGU27 PQQ25:PQQ27 QAM25:QAM27 QKI25:QKI27 L85:L88 M89:M978 M7:M84" xr:uid="{00000000-0002-0000-0000-000002000000}">
      <formula1>"1, 2"</formula1>
    </dataValidation>
    <dataValidation type="list" errorStyle="warning" allowBlank="1" showInputMessage="1" showErrorMessage="1" errorTitle="ป้อนข้อมูลไม่ถูกต้อง" error="กรุณาเลือกรายการที่กำหนดเท่านั้น" sqref="WBT49:WBU49 WLP49:WLQ49 WVL49:WVM49 FAR25:FAS27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EQV25:EQW27 WVL47:WVM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2:WVM42 DXD25:DXE27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IZ44:JA45 SV44:SW45 ACR44:ACS45 AMN44:AMO45 AWJ44:AWK45 BGF44:BGG45 BQB44:BQC45 BZX44:BZY45 CJT44:CJU45 CTP44:CTQ45 DDL44:DDM45 DNH44:DNI45 DXD44:DXE45 EGZ44:EHA45 EQV44:EQW45 FAR44:FAS45 FKN44:FKO45 FUJ44:FUK45 GEF44:GEG45 GOB44:GOC45 GXX44:GXY45 HHT44:HHU45 HRP44:HRQ45 IBL44:IBM45 ILH44:ILI45 IVD44:IVE45 JEZ44:JFA45 JOV44:JOW45 JYR44:JYS45 KIN44:KIO45 KSJ44:KSK45 LCF44:LCG45 LMB44:LMC45 LVX44:LVY45 MFT44:MFU45 MPP44:MPQ45 MZL44:MZM45 NJH44:NJI45 NTD44:NTE45 OCZ44:ODA45 OMV44:OMW45 OWR44:OWS45 PGN44:PGO45 PQJ44:PQK45 QAF44:QAG45 QKB44:QKC45 QTX44:QTY45 RDT44:RDU45 RNP44:RNQ45 RXL44:RXM45 SHH44:SHI45 SRD44:SRE45 TAZ44:TBA45 TKV44:TKW45 TUR44:TUS45 UEN44:UEO45 UOJ44:UOK45 UYF44:UYG45 VIB44:VIC45 VRX44:VRY45 WBT44:WBU45 WLP44:WLQ45 WVL44:WVM45 DNH25:DNI27 WLP37:WLQ40 WBT37:WBU40 VRX37:VRY40 VIB37:VIC40 UYF37:UYG40 UOJ37:UOK40 UEN37:UEO40 TUR37:TUS40 TKV37:TKW40 TAZ37:TBA40 SRD37:SRE40 SHH37:SHI40 RXL37:RXM40 RNP37:RNQ40 RDT37:RDU40 QTX37:QTY40 QKB37:QKC40 QAF37:QAG40 PQJ37:PQK40 PGN37:PGO40 OWR37:OWS40 OMV37:OMW40 OCZ37:ODA40 NTD37:NTE40 NJH37:NJI40 MZL37:MZM40 MPP37:MPQ40 MFT37:MFU40 LVX37:LVY40 LMB37:LMC40 LCF37:LCG40 KSJ37:KSK40 KIN37:KIO40 JYR37:JYS40 JOV37:JOW40 JEZ37:JFA40 IVD37:IVE40 ILH37:ILI40 IBL37:IBM40 HRP37:HRQ40 HHT37:HHU40 GXX37:GXY40 GOB37:GOC40 GEF37:GEG40 FUJ37:FUK40 FKN37:FKO40 FAR37:FAS40 EQV37:EQW40 EGZ37:EHA40 DXD37:DXE40 DNH37:DNI40 DDL37:DDM40 CTP37:CTQ40 CJT37:CJU40 BZX37:BZY40 BQB37:BQC40 BGF37:BGG40 AWJ37:AWK40 AMN37:AMO40 ACR37:ACS40 SV37:SW40 IZ37:JA40 DDL25:DDM27 WVL37:WVM40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CTP25:CTQ27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CJT25:CJU27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BZX25:BZY27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IZ23:JA23 SV23:SW23 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BQB25:BQC27 WLP19:WLQ19 WBT19:WBU19 VRX19:VRY19 VIB19:VIC19 UYF19:UYG19 UOJ19:UOK19 UEN19:UEO19 TUR19:TUS19 TKV19:TKW19 TAZ19:TBA19 SRD19:SRE19 SHH19:SHI19 RXL19:RXM19 RNP19:RNQ19 RDT19:RDU19 QTX19:QTY19 QKB19:QKC19 QAF19:QAG19 PQJ19:PQK19 PGN19:PGO19 OWR19:OWS19 OMV19:OMW19 OCZ19:ODA19 NTD19:NTE19 NJH19:NJI19 MZL19:MZM19 MPP19:MPQ19 MFT19:MFU19 LVX19:LVY19 LMB19:LMC19 LCF19:LCG19 KSJ19:KSK19 KIN19:KIO19 JYR19:JYS19 JOV19:JOW19 JEZ19:JFA19 IVD19:IVE19 ILH19:ILI19 IBL19:IBM19 HRP19:HRQ19 HHT19:HHU19 GXX19:GXY19 GOB19:GOC19 GEF19:GEG19 FUJ19:FUK19 FKN19:FKO19 FAR19:FAS19 EQV19:EQW19 EGZ19:EHA19 DXD19:DXE19 DNH19:DNI19 DDL19:DDM19 CTP19:CTQ19 CJT19:CJU19 BZX19:BZY19 BQB19:BQC19 BGF19:BGG19 AWJ19:AWK19 AMN19:AMO19 ACR19:ACS19 SV19:SW19 IZ19:JA19 BGF25:BGG27 WVL19:WVM19 WVL17:WVM17 AWJ25:AWK2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AMN25:AMO27 WVL15:WVM15 ACR25:ACS27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SV25:SW27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IZ25:JA27 EGZ25:EHA27 WVL25:WVM27 WLP25:WLQ27 WBT25:WBU27 VRX25:VRY27 VIB25:VIC27 UYF25:UYG27 UOJ25:UOK27 UEN25:UEO27 TUR25:TUS27 TKV25:TKW27 TAZ25:TBA27 SRD25:SRE27 SHH25:SHI27 RXL25:RXM27 RNP25:RNQ27 RDT25:RDU27 QTX25:QTY27 QKB25:QKC27 QAF25:QAG27 PQJ25:PQK27 PGN25:PGO27 OWR25:OWS27 OMV25:OMW27 OCZ25:ODA27 NTD25:NTE27 NJH25:NJI27 MZL25:MZM27 MPP25:MPQ27 MFT25:MFU27 LVX25:LVY27 LMB25:LMC27 LCF25:LCG27 KSJ25:KSK27 KIN25:KIO27 JYR25:JYS27 JOV25:JOW27 JEZ25:JFA27 IVD25:IVE27 ILH25:ILI27 IBL25:IBM27 HRP25:HRQ27 HHT25:HHU27 GXX25:GXY27 GOB25:GOC27 GEF25:GEG27 FUJ25:FUK27 FKN25:FKO27 D7:D978" xr:uid="{00000000-0002-0000-0000-000003000000}">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WBW49 WLS49 WVO49 QUA25:QUA27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4:WBW45 VSA44:VSA45 VIE44:VIE45 UYI44:UYI45 UOM44:UOM45 UEQ44:UEQ45 TUU44:TUU45 TKY44:TKY45 TBC44:TBC45 SRG44:SRG45 SHK44:SHK45 RXO44:RXO45 RNS44:RNS45 RDW44:RDW45 QUA44:QUA45 QKE44:QKE45 QAI44:QAI45 PQM44:PQM45 PGQ44:PGQ45 OWU44:OWU45 OMY44:OMY45 ODC44:ODC45 NTG44:NTG45 NJK44:NJK45 MZO44:MZO45 MPS44:MPS45 MFW44:MFW45 LWA44:LWA45 LME44:LME45 LCI44:LCI45 KSM44:KSM45 KIQ44:KIQ45 JYU44:JYU45 JOY44:JOY45 JFC44:JFC45 IVG44:IVG45 ILK44:ILK45 IBO44:IBO45 HRS44:HRS45 HHW44:HHW45 GYA44:GYA45 GOE44:GOE45 GEI44:GEI45 FUM44:FUM45 FKQ44:FKQ45 FAU44:FAU45 EQY44:EQY45 EHC44:EHC45 DXG44:DXG45 DNK44:DNK45 DDO44:DDO45 CTS44:CTS45 CJW44:CJW45 CAA44:CAA45 BQE44:BQE45 BGI44:BGI45 AWM44:AWM45 AMQ44:AMQ45 ACU44:ACU45 SY44:SY45 JC44:JC45 WVQ44:WVQ45 WLU44:WLU45 WBY44:WBY45 VSC44:VSC45 VIG44:VIG45 UYK44:UYK45 UOO44:UOO45 UES44:UES45 TUW44:TUW45 TLA44:TLA45 TBE44:TBE45 SRI44:SRI45 SHM44:SHM45 RXQ44:RXQ45 RNU44:RNU45 RDY44:RDY45 QUC44:QUC45 QKG44:QKG45 QAK44:QAK45 PQO44:PQO45 PGS44:PGS45 OWW44:OWW45 ONA44:ONA45 ODE44:ODE45 NTI44:NTI45 NJM44:NJM45 MZQ44:MZQ45 MPU44:MPU45 MFY44:MFY45 LWC44:LWC45 LMG44:LMG45 LCK44:LCK45 KSO44:KSO45 KIS44:KIS45 JYW44:JYW45 JPA44:JPA45 JFE44:JFE45 IVI44:IVI45 ILM44:ILM45 IBQ44:IBQ45 HRU44:HRU45 HHY44:HHY45 GYC44:GYC45 GOG44:GOG45 GEK44:GEK45 FUO44:FUO45 FKS44:FKS45 FAW44:FAW45 ERA44:ERA45 EHE44:EHE45 DXI44:DXI45 DNM44:DNM45 DDQ44:DDQ45 CTU44:CTU45 CJY44:CJY45 CAC44:CAC45 BQG44:BQG45 BGK44:BGK45 AWO44:AWO45 AMS44:AMS45 ACW44:ACW45 TA44:TA45 JE44:JE45 RDW25:RDW27 WVO44:WVO45 WVO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2 RXO25:RXO2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LS44:WLS45 WVO23 VIE37:VIE40 UYI37:UYI40 UOM37:UOM40 UEQ37:UEQ40 TUU37:TUU40 TKY37:TKY40 TBC37:TBC40 SRG37:SRG40 SHK37:SHK40 RXO37:RXO40 RNS37:RNS40 RDW37:RDW40 QUA37:QUA40 QKE37:QKE40 QAI37:QAI40 PQM37:PQM40 PGQ37:PGQ40 OWU37:OWU40 OMY37:OMY40 ODC37:ODC40 NTG37:NTG40 NJK37:NJK40 MZO37:MZO40 MPS37:MPS40 MFW37:MFW40 LWA37:LWA40 LME37:LME40 LCI37:LCI40 KSM37:KSM40 KIQ37:KIQ40 JYU37:JYU40 JOY37:JOY40 JFC37:JFC40 IVG37:IVG40 ILK37:ILK40 IBO37:IBO40 HRS37:HRS40 HHW37:HHW40 GYA37:GYA40 GOE37:GOE40 GEI37:GEI40 FUM37:FUM40 FKQ37:FKQ40 FAU37:FAU40 EQY37:EQY40 EHC37:EHC40 DXG37:DXG40 DNK37:DNK40 DDO37:DDO40 CTS37:CTS40 CJW37:CJW40 CAA37:CAA40 BQE37:BQE40 BGI37:BGI40 AWM37:AWM40 AMQ37:AMQ40 ACU37:ACU40 SY37:SY40 JC37:JC40 WVQ37:WVQ40 WLU37:WLU40 WBY37:WBY40 VSC37:VSC40 VIG37:VIG40 UYK37:UYK40 UOO37:UOO40 UES37:UES40 TUW37:TUW40 TLA37:TLA40 TBE37:TBE40 SRI37:SRI40 SHM37:SHM40 RXQ37:RXQ40 RNU37:RNU40 RDY37:RDY40 QUC37:QUC40 QKG37:QKG40 QAK37:QAK40 PQO37:PQO40 PGS37:PGS40 OWW37:OWW40 ONA37:ONA40 ODE37:ODE40 NTI37:NTI40 NJM37:NJM40 MZQ37:MZQ40 MPU37:MPU40 MFY37:MFY40 LWC37:LWC40 LMG37:LMG40 LCK37:LCK40 KSO37:KSO40 KIS37:KIS40 JYW37:JYW40 JPA37:JPA40 JFE37:JFE40 IVI37:IVI40 ILM37:ILM40 IBQ37:IBQ40 HRU37:HRU40 HHY37:HHY40 GYC37:GYC40 GOG37:GOG40 GEK37:GEK40 FUO37:FUO40 FKS37:FKS40 FAW37:FAW40 ERA37:ERA40 EHE37:EHE40 DXI37:DXI40 DNM37:DNM40 DDQ37:DDQ40 CTU37:CTU40 CJY37:CJY40 CAC37:CAC40 BQG37:BQG40 BGK37:BGK40 AWO37:AWO40 AMS37:AMS40 ACW37:ACW40 TA37:TA40 JE37:JE40 SHK25:SHK27 WVO37:WVO40 VSA37:VSA40 WLS37:WLS40 WBW37:WBW40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SRG25:SRG27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TBC25:TBC27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TKY25:TKY27 WVO31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JE29 TUU25:TUU27 UEQ25:UEQ27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UOM25:UOM27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UYI25:UYI27 WVO19 WVO17 VIE25:VIE2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VSA25:VSA27 WVO15 WBW25:WBW27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WLS25:WLS27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WVO25:WVO27 WVO21 WVO29 RNS25:RNS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G7:G984" xr:uid="{00000000-0002-0000-0000-000004000000}">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decimal" errorStyle="warning" allowBlank="1" showInputMessage="1" showErrorMessage="1" errorTitle="จำนวนชั่วโมงไม่ถูกต้อง" error="กรุณากรอกเฉพาะตัวเลขเท่านั้น" sqref="J81:J978 J78:J79 J72:J76 J7:J70" xr:uid="{00000000-0002-0000-0000-000005000000}">
      <formula1>0</formula1>
      <formula2>500</formula2>
    </dataValidation>
    <dataValidation type="list" allowBlank="1" showInputMessage="1" showErrorMessage="1" sqref="D979:D1477" xr:uid="{00000000-0002-0000-0000-000006000000}">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xr:uid="{00000000-0002-0000-0000-000007000000}">
      <formula1>0</formula1>
      <formula2>10000</formula2>
    </dataValidation>
    <dataValidation errorStyle="warning" allowBlank="1" showInputMessage="1" showErrorMessage="1" errorTitle="ข้อมูลไม่ถูกต้อง" error="กรุณาเลือกรายการที่กำหนดเท่านั้น" sqref="L5" xr:uid="{00000000-0002-0000-0000-000008000000}"/>
    <dataValidation type="whole" errorStyle="warning" allowBlank="1" showInputMessage="1" showErrorMessage="1" errorTitle="ตัวเลขไม่ถูกต้อง" error="กรุณากรอกเฉพาะปีพุทธศักราช" sqref="H4" xr:uid="{00000000-0002-0000-0000-000009000000}">
      <formula1>2562</formula1>
      <formula2>2600</formula2>
    </dataValidation>
    <dataValidation type="decimal" errorStyle="warning" allowBlank="1" showInputMessage="1" showErrorMessage="1" errorTitle="ค่าธรรมเนียมไม่ถูกต้อง" error="กรุณากรอกเฉพาะตัวเลขเท่านั้น" sqref="K7:K978" xr:uid="{00000000-0002-0000-0000-00000A000000}">
      <formula1>0</formula1>
      <formula2>300000</formula2>
    </dataValidation>
  </dataValidations>
  <pageMargins left="7.874015748031496E-2"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
  <sheetViews>
    <sheetView showGridLines="0" zoomScale="120" zoomScaleNormal="120" zoomScaleSheetLayoutView="90" zoomScalePageLayoutView="120" workbookViewId="0">
      <selection activeCell="T6" sqref="T6"/>
    </sheetView>
  </sheetViews>
  <sheetFormatPr defaultColWidth="9" defaultRowHeight="21.75"/>
  <cols>
    <col min="1" max="1" width="3.140625" style="21" customWidth="1"/>
    <col min="2" max="2" width="19.140625" style="21" customWidth="1"/>
    <col min="3" max="3" width="10.42578125" style="21" customWidth="1"/>
    <col min="4" max="4" width="8.28515625" style="21" customWidth="1"/>
    <col min="5" max="5" width="28.42578125" style="21" customWidth="1"/>
    <col min="6" max="6" width="8.7109375" style="21" customWidth="1"/>
    <col min="7" max="7" width="1.42578125" style="21" customWidth="1"/>
    <col min="8" max="8" width="12.28515625" style="21" customWidth="1"/>
    <col min="9" max="9" width="9.7109375" style="21" customWidth="1"/>
    <col min="10" max="10" width="7.42578125" style="29" customWidth="1"/>
    <col min="11" max="11" width="8.42578125" style="21" customWidth="1"/>
    <col min="12" max="12" width="9.28515625" style="21" customWidth="1"/>
    <col min="13" max="13" width="7" style="21" customWidth="1"/>
    <col min="14" max="14" width="0.85546875" style="21" customWidth="1"/>
    <col min="15" max="15" width="5.140625" style="25" customWidth="1"/>
    <col min="16" max="16384" width="9" style="21"/>
  </cols>
  <sheetData>
    <row r="1" spans="1:17" s="12" customFormat="1" ht="36.75" customHeight="1">
      <c r="A1" s="152" t="s">
        <v>71</v>
      </c>
      <c r="B1" s="153"/>
      <c r="C1" s="153"/>
      <c r="D1" s="153"/>
      <c r="E1" s="153"/>
      <c r="F1" s="153"/>
      <c r="G1" s="153"/>
      <c r="H1" s="153"/>
      <c r="I1" s="153"/>
      <c r="J1" s="153"/>
      <c r="K1" s="153"/>
      <c r="L1" s="153"/>
      <c r="M1" s="153"/>
      <c r="N1" s="92"/>
      <c r="O1" s="23"/>
      <c r="P1" s="10"/>
      <c r="Q1" s="11"/>
    </row>
    <row r="2" spans="1:17" s="12" customFormat="1" ht="24.75" customHeight="1">
      <c r="A2" s="7"/>
      <c r="B2" s="5"/>
      <c r="C2" s="31" t="s">
        <v>7</v>
      </c>
      <c r="D2" s="159" t="str">
        <f>เก็บข้อมูลHRD!C2</f>
        <v>สำนักกฎหมาย</v>
      </c>
      <c r="E2" s="159"/>
      <c r="F2" s="159"/>
      <c r="G2" s="159"/>
      <c r="H2" s="159"/>
      <c r="I2" s="159"/>
      <c r="J2" s="160" t="s">
        <v>74</v>
      </c>
      <c r="K2" s="160"/>
      <c r="L2" s="159" t="str">
        <f>เก็บข้อมูลHRD!J4</f>
        <v>ณัฐวัฒน์ แดงจันทึก</v>
      </c>
      <c r="M2" s="159"/>
      <c r="N2" s="93"/>
      <c r="O2" s="22"/>
    </row>
    <row r="3" spans="1:17" s="12" customFormat="1" ht="4.5" customHeight="1">
      <c r="A3" s="7"/>
      <c r="B3" s="5"/>
      <c r="C3" s="5"/>
      <c r="D3" s="5"/>
      <c r="E3" s="2"/>
      <c r="F3" s="2"/>
      <c r="G3" s="2"/>
      <c r="H3" s="2"/>
      <c r="I3" s="2"/>
      <c r="J3" s="2"/>
      <c r="K3" s="14"/>
      <c r="L3" s="17"/>
      <c r="M3" s="17"/>
      <c r="N3" s="17"/>
      <c r="O3" s="22"/>
    </row>
    <row r="4" spans="1:17" s="12" customFormat="1" ht="25.5" customHeight="1">
      <c r="A4" s="8"/>
      <c r="B4" s="154" t="s">
        <v>46</v>
      </c>
      <c r="C4" s="155"/>
      <c r="D4" s="122">
        <f>เก็บข้อมูลHRD!D4</f>
        <v>19</v>
      </c>
      <c r="E4" s="32" t="s">
        <v>53</v>
      </c>
      <c r="F4" s="122">
        <f>เก็บข้อมูลHRD!F4</f>
        <v>6</v>
      </c>
      <c r="G4" s="33"/>
      <c r="H4" s="34" t="s">
        <v>47</v>
      </c>
      <c r="I4" s="156">
        <f>เก็บข้อมูลHRD!H4</f>
        <v>2565</v>
      </c>
      <c r="J4" s="157"/>
      <c r="K4" s="158" t="s">
        <v>45</v>
      </c>
      <c r="L4" s="158"/>
      <c r="M4" s="35">
        <f>เก็บข้อมูลHRD!L4:M4</f>
        <v>44616</v>
      </c>
      <c r="N4" s="94"/>
      <c r="O4" s="24"/>
      <c r="P4" s="19"/>
    </row>
    <row r="5" spans="1:17" s="27" customFormat="1" ht="5.25" customHeight="1">
      <c r="A5" s="9"/>
      <c r="B5" s="151"/>
      <c r="C5" s="151"/>
      <c r="D5" s="30"/>
      <c r="E5" s="30"/>
      <c r="F5" s="4"/>
      <c r="G5" s="4"/>
      <c r="H5" s="6"/>
      <c r="I5" s="15"/>
      <c r="J5" s="6"/>
      <c r="K5" s="16"/>
      <c r="L5" s="18"/>
      <c r="M5" s="18"/>
      <c r="N5" s="18"/>
      <c r="O5" s="20"/>
      <c r="P5" s="26"/>
      <c r="Q5" s="26"/>
    </row>
    <row r="6" spans="1:17" s="27" customFormat="1" ht="25.5" customHeight="1">
      <c r="A6" s="170" t="s">
        <v>13</v>
      </c>
      <c r="B6" s="167" t="s">
        <v>34</v>
      </c>
      <c r="C6" s="168"/>
      <c r="D6" s="168"/>
      <c r="E6" s="168"/>
      <c r="F6" s="169"/>
      <c r="G6" s="36"/>
      <c r="H6" s="145" t="s">
        <v>32</v>
      </c>
      <c r="I6" s="145"/>
      <c r="J6" s="145"/>
      <c r="K6" s="144" t="s">
        <v>33</v>
      </c>
      <c r="L6" s="144"/>
      <c r="M6" s="144"/>
      <c r="N6" s="95"/>
      <c r="O6" s="20"/>
      <c r="P6" s="26"/>
      <c r="Q6" s="26"/>
    </row>
    <row r="7" spans="1:17" ht="24.95" customHeight="1">
      <c r="A7" s="171"/>
      <c r="B7" s="184" t="s">
        <v>51</v>
      </c>
      <c r="C7" s="185"/>
      <c r="D7" s="186"/>
      <c r="E7" s="182" t="s">
        <v>66</v>
      </c>
      <c r="F7" s="182"/>
      <c r="G7" s="39"/>
      <c r="H7" s="149" t="s">
        <v>15</v>
      </c>
      <c r="I7" s="149"/>
      <c r="J7" s="40">
        <f>COUNTIF(เก็บข้อมูลHRD!F7:F1984,"ความรู้/ทักษะเฉพาะทางในสายงาน")</f>
        <v>3</v>
      </c>
      <c r="K7" s="146" t="s">
        <v>48</v>
      </c>
      <c r="L7" s="146"/>
      <c r="M7" s="41">
        <f>COUNTIF(เก็บข้อมูลHRD!G7:G1984,"อบรมกับหน่วยงานนอกกรมฯ")</f>
        <v>0</v>
      </c>
      <c r="N7" s="97"/>
    </row>
    <row r="8" spans="1:17" ht="24.95" customHeight="1">
      <c r="A8" s="171"/>
      <c r="B8" s="164" t="s">
        <v>8</v>
      </c>
      <c r="C8" s="164"/>
      <c r="D8" s="37">
        <f t="array" ref="D8">COUNTIFS(เก็บข้อมูลHRD!D7:D1984,"ข้าราชการ",เก็บข้อมูลHRD!M7:M1984,"1")</f>
        <v>24</v>
      </c>
      <c r="E8" s="38" t="s">
        <v>10</v>
      </c>
      <c r="F8" s="37">
        <f t="array" ref="F8">COUNTIFS(เก็บข้อมูลHRD!D7:D1984,"พนักงานราชการ",เก็บข้อมูลHRD!M7:M1984,"1")</f>
        <v>15</v>
      </c>
      <c r="G8" s="39"/>
      <c r="H8" s="149" t="s">
        <v>16</v>
      </c>
      <c r="I8" s="149"/>
      <c r="J8" s="40">
        <f>COUNTIF(เก็บข้อมูลHRD!F7:F1984,"ภาษา")</f>
        <v>0</v>
      </c>
      <c r="K8" s="161" t="s">
        <v>40</v>
      </c>
      <c r="L8" s="161"/>
      <c r="M8" s="41">
        <f>COUNTIF(เก็บข้อมูลHRD!G7:G1984,"อบรมกับหน่วยงานในกรมฯ")</f>
        <v>0</v>
      </c>
      <c r="N8" s="97"/>
      <c r="P8" s="28"/>
    </row>
    <row r="9" spans="1:17" ht="24.95" customHeight="1">
      <c r="A9" s="171"/>
      <c r="B9" s="164" t="s">
        <v>9</v>
      </c>
      <c r="C9" s="164"/>
      <c r="D9" s="42">
        <f t="array" ref="D9">SUMPRODUCT(IF(เก็บข้อมูลHRD!D7:D1984="ข้าราชการ",IF(เก็บข้อมูลHRD!B7:B1984&lt;&gt;"",IF(เก็บข้อมูลHRD!M7:M1984=1,1/COUNTIFS(เก็บข้อมูลHRD!B7:B1984,เก็บข้อมูลHRD!B7:B1984,เก็บข้อมูลHRD!D7:D1984,"ข้าราชการ",เก็บข้อมูลHRD!B7:B1984,"&lt;&gt;",เก็บข้อมูลHRD!M7:M1984,"=1")))))</f>
        <v>12</v>
      </c>
      <c r="E9" s="38" t="s">
        <v>11</v>
      </c>
      <c r="F9" s="37">
        <f t="array" ref="F9">SUMPRODUCT(IF(เก็บข้อมูลHRD!D7:D1984="พนักงานราชการ",IF(เก็บข้อมูลHRD!B7:B1984&lt;&gt;"",IF(เก็บข้อมูลHRD!M7:M1984=1,1/COUNTIFS(เก็บข้อมูลHRD!B7:B1984,เก็บข้อมูลHRD!B7:B1984,เก็บข้อมูลHRD!D7:D1984,"พนักงานราชการ",เก็บข้อมูลHRD!B7:B1984,"&lt;&gt;",เก็บข้อมูลHRD!M7:M1984,"=1")))))</f>
        <v>6.9999999999999991</v>
      </c>
      <c r="G9" s="44"/>
      <c r="H9" s="149" t="s">
        <v>17</v>
      </c>
      <c r="I9" s="149"/>
      <c r="J9" s="40">
        <f>COUNTIF(เก็บข้อมูลHRD!F7:F1984,"ภาวะผู้นำ/คุณธรรม/จริยธรรม")</f>
        <v>1</v>
      </c>
      <c r="K9" s="146" t="s">
        <v>49</v>
      </c>
      <c r="L9" s="146"/>
      <c r="M9" s="41">
        <f>COUNTIF(เก็บข้อมูลHRD!G7:G1984,"e-Learning")</f>
        <v>39</v>
      </c>
      <c r="N9" s="97"/>
    </row>
    <row r="10" spans="1:17" ht="24.95" customHeight="1">
      <c r="A10" s="172"/>
      <c r="B10" s="164" t="s">
        <v>75</v>
      </c>
      <c r="C10" s="164"/>
      <c r="D10" s="43">
        <f t="array" ref="D10">D9/D4*100</f>
        <v>63.157894736842103</v>
      </c>
      <c r="E10" s="38" t="s">
        <v>76</v>
      </c>
      <c r="F10" s="43">
        <f t="array" ref="F10">F9/F4*100</f>
        <v>116.66666666666666</v>
      </c>
      <c r="G10" s="45"/>
      <c r="H10" s="149" t="s">
        <v>18</v>
      </c>
      <c r="I10" s="149"/>
      <c r="J10" s="40">
        <f t="array" ref="J10">COUNTIF(เก็บข้อมูลHRD!F7:F984,"จิตอาสา/บริการ")</f>
        <v>0</v>
      </c>
      <c r="K10" s="146" t="s">
        <v>23</v>
      </c>
      <c r="L10" s="146"/>
      <c r="M10" s="41">
        <f>COUNTIF(เก็บข้อมูลHRD!G7:G1984,"ชุมชนนักปฏิบัติ(CoP)")</f>
        <v>0</v>
      </c>
      <c r="N10" s="97"/>
    </row>
    <row r="11" spans="1:17" ht="24.95" customHeight="1">
      <c r="A11" s="179" t="s">
        <v>14</v>
      </c>
      <c r="B11" s="176" t="s">
        <v>35</v>
      </c>
      <c r="C11" s="177"/>
      <c r="D11" s="177"/>
      <c r="E11" s="177"/>
      <c r="F11" s="178"/>
      <c r="G11" s="39"/>
      <c r="H11" s="149" t="s">
        <v>19</v>
      </c>
      <c r="I11" s="149"/>
      <c r="J11" s="40">
        <f>COUNTIF(เก็บข้อมูลHRD!F7:F1984,"ความรับผิดชอบ/ซื่อสัตย์สุจริต")</f>
        <v>0</v>
      </c>
      <c r="K11" s="146" t="s">
        <v>26</v>
      </c>
      <c r="L11" s="146"/>
      <c r="M11" s="41">
        <f>COUNTIF(เก็บข้อมูลHRD!G7:G1984,"สอนงาน")</f>
        <v>0</v>
      </c>
      <c r="N11" s="97"/>
    </row>
    <row r="12" spans="1:17" ht="24.95" customHeight="1">
      <c r="A12" s="180"/>
      <c r="B12" s="173" t="s">
        <v>51</v>
      </c>
      <c r="C12" s="174"/>
      <c r="D12" s="175"/>
      <c r="E12" s="183" t="s">
        <v>66</v>
      </c>
      <c r="F12" s="183"/>
      <c r="G12" s="39"/>
      <c r="H12" s="149" t="s">
        <v>20</v>
      </c>
      <c r="I12" s="149"/>
      <c r="J12" s="40">
        <f>COUNTIF(เก็บข้อมูลHRD!F7:F1984,"ทำงานเป็นทีม")</f>
        <v>0</v>
      </c>
      <c r="K12" s="146" t="s">
        <v>27</v>
      </c>
      <c r="L12" s="146"/>
      <c r="M12" s="41">
        <f>COUNTIF(เก็บข้อมูลHRD!G7:G1984,"มอบหมายงาน")</f>
        <v>0</v>
      </c>
      <c r="N12" s="97"/>
    </row>
    <row r="13" spans="1:17" ht="24.95" customHeight="1">
      <c r="A13" s="180"/>
      <c r="B13" s="148" t="s">
        <v>8</v>
      </c>
      <c r="C13" s="148"/>
      <c r="D13" s="37">
        <f t="array" ref="D13">COUNTIFS(เก็บข้อมูลHRD!D7:D1984,"ข้าราชการ",เก็บข้อมูลHRD!M7:M1984,"2")</f>
        <v>0</v>
      </c>
      <c r="E13" s="38" t="s">
        <v>10</v>
      </c>
      <c r="F13" s="37">
        <f t="array" ref="F13">COUNTIFS(เก็บข้อมูลHRD!D7:D1984,"พนักงานราชการ",เก็บข้อมูลHRD!M7:M1984,"2")</f>
        <v>0</v>
      </c>
      <c r="G13" s="44"/>
      <c r="H13" s="149" t="s">
        <v>24</v>
      </c>
      <c r="I13" s="149"/>
      <c r="J13" s="40">
        <f>COUNTIF(เก็บข้อมูลHRD!F7:F1984,"คิดค้น/ใช้นวัตกรรมใหม่ๆ")</f>
        <v>2</v>
      </c>
      <c r="K13" s="146" t="s">
        <v>28</v>
      </c>
      <c r="L13" s="146"/>
      <c r="M13" s="41">
        <f>COUNTIF(เก็บข้อมูลHRD!G7:G1984,"ดูงานนอกสถานที่")</f>
        <v>0</v>
      </c>
      <c r="N13" s="97"/>
      <c r="Q13" s="21" t="s">
        <v>57</v>
      </c>
    </row>
    <row r="14" spans="1:17" ht="24.95" customHeight="1">
      <c r="A14" s="180"/>
      <c r="B14" s="148" t="s">
        <v>9</v>
      </c>
      <c r="C14" s="148"/>
      <c r="D14" s="37">
        <f t="array" ref="D14">SUMPRODUCT(IF(เก็บข้อมูลHRD!D7:D1984="ข้าราชการ",IF(เก็บข้อมูลHRD!B7:B1984&lt;&gt;"",IF(เก็บข้อมูลHRD!M7:M1984=2,1/COUNTIFS(เก็บข้อมูลHRD!B7:B1984,เก็บข้อมูลHRD!B7:B1984,เก็บข้อมูลHRD!D7:D1984,"ข้าราชการ",เก็บข้อมูลHRD!B7:B1984,"&lt;&gt;",เก็บข้อมูลHRD!M7:M1984,"=2")))))</f>
        <v>0</v>
      </c>
      <c r="E14" s="38" t="s">
        <v>11</v>
      </c>
      <c r="F14" s="37">
        <f t="array" ref="F14">SUMPRODUCT(IF(เก็บข้อมูลHRD!D7:D1984="พนักงานราชการ",IF(เก็บข้อมูลHRD!B7:B1984&lt;&gt;"",IF(เก็บข้อมูลHRD!M7:M1984=2,1/COUNTIFS(เก็บข้อมูลHRD!B7:B1984,เก็บข้อมูลHRD!B7:B1984,เก็บข้อมูลHRD!D7:D1984,"พนักงานราชการ",เก็บข้อมูลHRD!B7:B1984,"&lt;&gt;",เก็บข้อมูลHRD!M7:M1984,"=2")))))</f>
        <v>0</v>
      </c>
      <c r="G14" s="45"/>
      <c r="H14" s="149" t="s">
        <v>25</v>
      </c>
      <c r="I14" s="149"/>
      <c r="J14" s="40">
        <f>COUNTIF(เก็บข้อมูลHRD!F7:F1984,"กฎหมาย/กฎระเบียบฯ")</f>
        <v>19</v>
      </c>
      <c r="K14" s="146" t="s">
        <v>29</v>
      </c>
      <c r="L14" s="146"/>
      <c r="M14" s="41">
        <f>COUNTIF(เก็บข้อมูลHRD!G7:G1984,"หมุนเวียนงาน")</f>
        <v>0</v>
      </c>
      <c r="N14" s="97"/>
    </row>
    <row r="15" spans="1:17" ht="24.95" customHeight="1">
      <c r="A15" s="181"/>
      <c r="B15" s="148" t="s">
        <v>75</v>
      </c>
      <c r="C15" s="148"/>
      <c r="D15" s="43">
        <f>D14/D4*100</f>
        <v>0</v>
      </c>
      <c r="E15" s="38" t="s">
        <v>76</v>
      </c>
      <c r="F15" s="43">
        <f>F14/F4*100</f>
        <v>0</v>
      </c>
      <c r="G15" s="39"/>
      <c r="H15" s="149" t="s">
        <v>21</v>
      </c>
      <c r="I15" s="149"/>
      <c r="J15" s="40">
        <f>COUNTIF(เก็บข้อมูลHRD!F7:F1984,"การใช้เทคโนโลยี")</f>
        <v>13</v>
      </c>
      <c r="K15" s="146" t="s">
        <v>30</v>
      </c>
      <c r="L15" s="146"/>
      <c r="M15" s="41">
        <f>COUNTIF(เก็บข้อมูลHRD!G7:G1984,"เรียนรู้ด้วยตนเอง")</f>
        <v>0</v>
      </c>
      <c r="N15" s="97"/>
    </row>
    <row r="16" spans="1:17" ht="24.95" customHeight="1">
      <c r="A16" s="191" t="s">
        <v>12</v>
      </c>
      <c r="B16" s="165" t="s">
        <v>36</v>
      </c>
      <c r="C16" s="165"/>
      <c r="D16" s="165"/>
      <c r="E16" s="165"/>
      <c r="F16" s="166"/>
      <c r="G16" s="39"/>
      <c r="H16" s="149" t="s">
        <v>22</v>
      </c>
      <c r="I16" s="149"/>
      <c r="J16" s="40">
        <f>COUNTIF(เก็บข้อมูลHRD!F7:F1984,"ทักษะการคิด")</f>
        <v>1</v>
      </c>
      <c r="K16" s="146" t="s">
        <v>31</v>
      </c>
      <c r="L16" s="146"/>
      <c r="M16" s="41">
        <f>COUNTIF(เก็บข้อมูลHRD!G7:G1984,"อื่นๆ")</f>
        <v>0</v>
      </c>
      <c r="N16" s="97"/>
    </row>
    <row r="17" spans="1:18" ht="23.25" customHeight="1">
      <c r="A17" s="191"/>
      <c r="B17" s="165" t="s">
        <v>51</v>
      </c>
      <c r="C17" s="165"/>
      <c r="D17" s="166"/>
      <c r="E17" s="192" t="s">
        <v>66</v>
      </c>
      <c r="F17" s="192"/>
      <c r="G17" s="44"/>
      <c r="H17" s="147" t="s">
        <v>52</v>
      </c>
      <c r="I17" s="147"/>
      <c r="J17" s="105">
        <f>SUM(J7:J16)</f>
        <v>39</v>
      </c>
      <c r="K17" s="147" t="s">
        <v>52</v>
      </c>
      <c r="L17" s="147"/>
      <c r="M17" s="106">
        <f>SUM(M7:M16)</f>
        <v>39</v>
      </c>
      <c r="N17" s="97"/>
    </row>
    <row r="18" spans="1:18" ht="24.95" customHeight="1">
      <c r="A18" s="191"/>
      <c r="B18" s="150" t="s">
        <v>8</v>
      </c>
      <c r="C18" s="148"/>
      <c r="D18" s="37">
        <f>COUNTIF(เก็บข้อมูลHRD!D7:D1984,"ข้าราชการ")</f>
        <v>24</v>
      </c>
      <c r="E18" s="38" t="s">
        <v>10</v>
      </c>
      <c r="F18" s="37">
        <f t="array" ref="F18">COUNTIF(เก็บข้อมูลHRD!D7:D1984,"พนักงานราชการ")</f>
        <v>15</v>
      </c>
      <c r="G18" s="45"/>
      <c r="H18" s="188" t="s">
        <v>67</v>
      </c>
      <c r="I18" s="189"/>
      <c r="J18" s="189"/>
      <c r="K18" s="189"/>
      <c r="L18" s="189"/>
      <c r="M18" s="189"/>
      <c r="N18" s="45"/>
    </row>
    <row r="19" spans="1:18" ht="28.5" customHeight="1">
      <c r="A19" s="191"/>
      <c r="B19" s="150" t="s">
        <v>9</v>
      </c>
      <c r="C19" s="148"/>
      <c r="D19" s="37">
        <f t="array" ref="D19">SUMPRODUCT(IF(เก็บข้อมูลHRD!D7:D1984="ข้าราชการ",IF(เก็บข้อมูลHRD!B7:B1984&lt;&gt;"",1/COUNTIFS(เก็บข้อมูลHRD!B7:B1984,เก็บข้อมูลHRD!B7:B1984,เก็บข้อมูลHRD!D7:D1984,"ข้าราชการ",เก็บข้อมูลHRD!B7:B1984,"&lt;&gt;"))))</f>
        <v>12</v>
      </c>
      <c r="E19" s="38" t="s">
        <v>11</v>
      </c>
      <c r="F19" s="37">
        <f t="array" ref="F19">SUMPRODUCT(IF(เก็บข้อมูลHRD!D7:D1984="พนักงานราชการ",IF(เก็บข้อมูลHRD!B7:B1984&lt;&gt;"",1/COUNTIFS(เก็บข้อมูลHRD!B7:B1984,เก็บข้อมูลHRD!B7:B1984,เก็บข้อมูลHRD!D7:D1984,"พนักงานราชการ",เก็บข้อมูลHRD!B7:B1984,"&lt;&gt;"))))</f>
        <v>6.9999999999999991</v>
      </c>
      <c r="G19" s="44"/>
      <c r="H19" s="190"/>
      <c r="I19" s="190"/>
      <c r="J19" s="190"/>
      <c r="K19" s="190"/>
      <c r="L19" s="190"/>
      <c r="M19" s="190"/>
      <c r="N19" s="96"/>
    </row>
    <row r="20" spans="1:18" ht="24.95" customHeight="1">
      <c r="A20" s="191"/>
      <c r="B20" s="150" t="s">
        <v>75</v>
      </c>
      <c r="C20" s="148"/>
      <c r="D20" s="43">
        <f>D19/D4*100</f>
        <v>63.157894736842103</v>
      </c>
      <c r="E20" s="38" t="s">
        <v>76</v>
      </c>
      <c r="F20" s="43">
        <f>F19/F4*100</f>
        <v>116.66666666666666</v>
      </c>
      <c r="G20" s="45"/>
      <c r="H20" s="190"/>
      <c r="I20" s="190"/>
      <c r="J20" s="190"/>
      <c r="K20" s="190"/>
      <c r="L20" s="190"/>
      <c r="M20" s="190"/>
      <c r="N20" s="50"/>
    </row>
    <row r="21" spans="1:18" ht="25.5" customHeight="1">
      <c r="A21" s="191"/>
      <c r="B21" s="162" t="s">
        <v>39</v>
      </c>
      <c r="C21" s="162"/>
      <c r="D21" s="162"/>
      <c r="E21" s="162"/>
      <c r="F21" s="163"/>
      <c r="G21" s="123"/>
      <c r="H21" s="190"/>
      <c r="I21" s="190"/>
      <c r="J21" s="190"/>
      <c r="K21" s="190"/>
      <c r="L21" s="190"/>
      <c r="M21" s="190"/>
      <c r="N21" s="50"/>
      <c r="R21" s="21" t="s">
        <v>57</v>
      </c>
    </row>
    <row r="22" spans="1:18" ht="24" customHeight="1">
      <c r="A22" s="191"/>
      <c r="B22" s="193" t="s">
        <v>38</v>
      </c>
      <c r="C22" s="194"/>
      <c r="D22" s="46">
        <f t="array" ref="D22">SUMPRODUCT(IF(เก็บข้อมูลHRD!L7:L1984="มี",IF(เก็บข้อมูลHRD!B7:B1984&lt;&gt;"",1/COUNTIFS(เก็บข้อมูลHRD!B7:B1984,เก็บข้อมูลHRD!B7:B1984,เก็บข้อมูลHRD!L7:L1984,"มี",เก็บข้อมูลHRD!B7:B1984,"&lt;&gt;"))))</f>
        <v>18.999999999999996</v>
      </c>
      <c r="E22" s="38" t="s">
        <v>37</v>
      </c>
      <c r="F22" s="43">
        <f t="array" ref="F22">(D22/SUMPRODUCT((เก็บข้อมูลHRD!B7:B1984&lt;&gt;"")/COUNTIF(เก็บข้อมูลHRD!B7:B1984,เก็บข้อมูลHRD!B7:B1984&amp;"")))*100</f>
        <v>100</v>
      </c>
      <c r="G22" s="124"/>
      <c r="H22" s="190"/>
      <c r="I22" s="190"/>
      <c r="J22" s="190"/>
      <c r="K22" s="190"/>
      <c r="L22" s="190"/>
      <c r="M22" s="190"/>
      <c r="N22" s="50"/>
    </row>
    <row r="23" spans="1:18" ht="24">
      <c r="A23" s="191"/>
      <c r="B23" s="162" t="s">
        <v>41</v>
      </c>
      <c r="C23" s="162"/>
      <c r="D23" s="162"/>
      <c r="E23" s="162"/>
      <c r="F23" s="163"/>
      <c r="G23" s="124"/>
      <c r="H23" s="190"/>
      <c r="I23" s="190"/>
      <c r="J23" s="190"/>
      <c r="K23" s="190"/>
      <c r="L23" s="190"/>
      <c r="M23" s="190"/>
      <c r="N23" s="124"/>
    </row>
    <row r="24" spans="1:18" ht="21.75" customHeight="1">
      <c r="A24" s="191"/>
      <c r="B24" s="193" t="s">
        <v>42</v>
      </c>
      <c r="C24" s="194"/>
      <c r="D24" s="47">
        <f t="array" ref="D24">SUM(เก็บข้อมูลHRD!K7:K1984)</f>
        <v>0</v>
      </c>
      <c r="E24" s="48" t="s">
        <v>58</v>
      </c>
      <c r="F24" s="49" t="e">
        <f t="array" ref="F24">AVERAGEIF(เก็บข้อมูลHRD!K7:K1984,"&lt;&gt;0")</f>
        <v>#DIV/0!</v>
      </c>
      <c r="G24" s="124"/>
      <c r="H24" s="187" t="s">
        <v>61</v>
      </c>
      <c r="I24" s="187"/>
      <c r="J24" s="187"/>
      <c r="K24" s="187"/>
      <c r="L24" s="187"/>
      <c r="M24" s="124"/>
      <c r="N24" s="124"/>
    </row>
    <row r="25" spans="1:18">
      <c r="B25" s="143"/>
      <c r="C25" s="143"/>
      <c r="D25" s="143"/>
      <c r="E25" s="143"/>
    </row>
  </sheetData>
  <sheetProtection sheet="1" objects="1" scenarios="1" selectLockedCells="1" selectUnlockedCells="1"/>
  <protectedRanges>
    <protectedRange password="CE28" sqref="I4:J4 E2 C2 M4:N4" name="ช่วง1_2_3"/>
  </protectedRanges>
  <mergeCells count="60">
    <mergeCell ref="H24:L24"/>
    <mergeCell ref="H18:M23"/>
    <mergeCell ref="A16:A24"/>
    <mergeCell ref="B17:D17"/>
    <mergeCell ref="E17:F17"/>
    <mergeCell ref="B20:C20"/>
    <mergeCell ref="B21:F21"/>
    <mergeCell ref="B22:C22"/>
    <mergeCell ref="B24:C24"/>
    <mergeCell ref="B6:F6"/>
    <mergeCell ref="A6:A10"/>
    <mergeCell ref="B12:D12"/>
    <mergeCell ref="B11:F11"/>
    <mergeCell ref="A11:A15"/>
    <mergeCell ref="B14:C14"/>
    <mergeCell ref="B8:C8"/>
    <mergeCell ref="E7:F7"/>
    <mergeCell ref="E12:F12"/>
    <mergeCell ref="B7:D7"/>
    <mergeCell ref="B9:C9"/>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5:C5"/>
    <mergeCell ref="A1:M1"/>
    <mergeCell ref="B4:C4"/>
    <mergeCell ref="I4:J4"/>
    <mergeCell ref="K4:L4"/>
    <mergeCell ref="D2:I2"/>
    <mergeCell ref="J2:K2"/>
    <mergeCell ref="L2:M2"/>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s>
  <dataValidations count="4">
    <dataValidation type="whole" errorStyle="warning" allowBlank="1" showInputMessage="1" showErrorMessage="1" errorTitle="ตัวเลขไม่ถูกต้อง" error="กรุณากรอกเฉพาะปีพุทธศักราช" sqref="I4:J4" xr:uid="{00000000-0002-0000-0100-000000000000}">
      <formula1>2562</formula1>
      <formula2>2570</formula2>
    </dataValidation>
    <dataValidation type="whole" errorStyle="warning" allowBlank="1" showInputMessage="1" showErrorMessage="1" errorTitle="จำนวนไม่ถูกต้อง" error="กรุณาตรวจสอบตัวเลขอีกครั้ง" sqref="F4:G4" xr:uid="{00000000-0002-0000-0100-000001000000}">
      <formula1>0</formula1>
      <formula2>10000</formula2>
    </dataValidation>
    <dataValidation type="whole" errorStyle="warning" allowBlank="1" showInputMessage="1" showErrorMessage="1" errorTitle="จำนวนไม่ถูกต้อง" error="กรุณาตรวจสอบตัวเลขอีกครั้ง" sqref="D4" xr:uid="{00000000-0002-0000-0100-000002000000}">
      <formula1>1</formula1>
      <formula2>10000</formula2>
    </dataValidation>
    <dataValidation allowBlank="1" showInputMessage="1" showErrorMessage="1" error="กรุณากรอกตัวเลขจำนวนเต็ม" sqref="M4:N4" xr:uid="{00000000-0002-0000-0100-000003000000}"/>
  </dataValidations>
  <printOptions horizontalCentered="1" verticalCentered="1"/>
  <pageMargins left="7.874015748031496E-2" right="7.874015748031496E-2" top="3.937007874015748E-2" bottom="3.937007874015748E-2" header="3.937007874015748E-2" footer="3.937007874015748E-2"/>
  <pageSetup paperSize="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8"/>
  <sheetViews>
    <sheetView workbookViewId="0">
      <selection activeCell="C22" sqref="C22"/>
    </sheetView>
  </sheetViews>
  <sheetFormatPr defaultColWidth="9" defaultRowHeight="26.25"/>
  <cols>
    <col min="1" max="1" width="10.42578125" style="115" customWidth="1"/>
    <col min="2" max="2" width="42" style="116" customWidth="1"/>
    <col min="3" max="3" width="37.5703125" style="117" customWidth="1"/>
    <col min="4" max="4" width="44.7109375" style="115" customWidth="1"/>
    <col min="5" max="16384" width="9" style="98"/>
  </cols>
  <sheetData>
    <row r="1" spans="1:4" ht="36">
      <c r="A1" s="196" t="s">
        <v>64</v>
      </c>
      <c r="B1" s="196"/>
      <c r="C1" s="196"/>
      <c r="D1" s="196"/>
    </row>
    <row r="2" spans="1:4" ht="92.25" customHeight="1">
      <c r="A2" s="195" t="s">
        <v>73</v>
      </c>
      <c r="B2" s="195"/>
      <c r="C2" s="195"/>
      <c r="D2" s="195"/>
    </row>
    <row r="3" spans="1:4" ht="186.75" customHeight="1">
      <c r="A3" s="195" t="s">
        <v>69</v>
      </c>
      <c r="B3" s="195"/>
      <c r="C3" s="195"/>
      <c r="D3" s="195"/>
    </row>
    <row r="4" spans="1:4" s="102" customFormat="1" ht="52.5">
      <c r="A4" s="99" t="s">
        <v>56</v>
      </c>
      <c r="B4" s="100" t="s">
        <v>62</v>
      </c>
      <c r="C4" s="101" t="s">
        <v>1</v>
      </c>
      <c r="D4" s="103" t="s">
        <v>65</v>
      </c>
    </row>
    <row r="5" spans="1:4">
      <c r="A5" s="111">
        <v>1</v>
      </c>
      <c r="B5" s="197" t="s">
        <v>82</v>
      </c>
      <c r="C5" s="198" t="s">
        <v>89</v>
      </c>
      <c r="D5" s="114" t="str">
        <f>IF(COUNTIF(เก็บข้อมูลHRD!$B$7:$B$1984,B5),"ได้รับการพัฒนาแล้ว",IF(B5="","ป้อนรายชื่อบุคลากรเพิ่ม(ถ้ามี)","ยังไม่ได้รับการพัฒนา"))</f>
        <v>ได้รับการพัฒนาแล้ว</v>
      </c>
    </row>
    <row r="6" spans="1:4">
      <c r="A6" s="111">
        <v>2</v>
      </c>
      <c r="B6" s="197" t="s">
        <v>85</v>
      </c>
      <c r="C6" s="198" t="s">
        <v>92</v>
      </c>
      <c r="D6" s="114" t="str">
        <f>IF(COUNTIF(เก็บข้อมูลHRD!$B$7:$B$1984,B6),"ได้รับการพัฒนาแล้ว",IF(B6="","ป้อนรายชื่อบุคลากรเพิ่ม(ถ้ามี)","ยังไม่ได้รับการพัฒนา"))</f>
        <v>ได้รับการพัฒนาแล้ว</v>
      </c>
    </row>
    <row r="7" spans="1:4">
      <c r="A7" s="111">
        <v>3</v>
      </c>
      <c r="B7" s="197" t="s">
        <v>105</v>
      </c>
      <c r="C7" s="198" t="s">
        <v>91</v>
      </c>
      <c r="D7" s="114" t="str">
        <f>IF(COUNTIF(เก็บข้อมูลHRD!$B$7:$B$1984,B7),"ได้รับการพัฒนาแล้ว",IF(B7="","ป้อนรายชื่อบุคลากรเพิ่ม(ถ้ามี)","ยังไม่ได้รับการพัฒนา"))</f>
        <v>ได้รับการพัฒนาแล้ว</v>
      </c>
    </row>
    <row r="8" spans="1:4">
      <c r="A8" s="111">
        <v>4</v>
      </c>
      <c r="B8" s="197" t="s">
        <v>87</v>
      </c>
      <c r="C8" s="199" t="s">
        <v>90</v>
      </c>
      <c r="D8" s="114" t="str">
        <f>IF(COUNTIF(เก็บข้อมูลHRD!$B$7:$B$1984,B8),"ได้รับการพัฒนาแล้ว",IF(B8="","ป้อนรายชื่อบุคลากรเพิ่ม(ถ้ามี)","ยังไม่ได้รับการพัฒนา"))</f>
        <v>ได้รับการพัฒนาแล้ว</v>
      </c>
    </row>
    <row r="9" spans="1:4">
      <c r="A9" s="111">
        <v>5</v>
      </c>
      <c r="B9" s="197" t="s">
        <v>79</v>
      </c>
      <c r="C9" s="198" t="s">
        <v>89</v>
      </c>
      <c r="D9" s="114" t="str">
        <f>IF(COUNTIF(เก็บข้อมูลHRD!$B$7:$B$1984,B9),"ได้รับการพัฒนาแล้ว",IF(B9="","ป้อนรายชื่อบุคลากรเพิ่ม(ถ้ามี)","ยังไม่ได้รับการพัฒนา"))</f>
        <v>ได้รับการพัฒนาแล้ว</v>
      </c>
    </row>
    <row r="10" spans="1:4">
      <c r="A10" s="111">
        <v>6</v>
      </c>
      <c r="B10" s="197" t="s">
        <v>80</v>
      </c>
      <c r="C10" s="198" t="s">
        <v>89</v>
      </c>
      <c r="D10" s="114" t="str">
        <f>IF(COUNTIF(เก็บข้อมูลHRD!$B$7:$B$1984,B10),"ได้รับการพัฒนาแล้ว",IF(B10="","ป้อนรายชื่อบุคลากรเพิ่ม(ถ้ามี)","ยังไม่ได้รับการพัฒนา"))</f>
        <v>ได้รับการพัฒนาแล้ว</v>
      </c>
    </row>
    <row r="11" spans="1:4">
      <c r="A11" s="111">
        <v>7</v>
      </c>
      <c r="B11" s="197" t="s">
        <v>81</v>
      </c>
      <c r="C11" s="198" t="s">
        <v>89</v>
      </c>
      <c r="D11" s="114" t="str">
        <f>IF(COUNTIF(เก็บข้อมูลHRD!$B$7:$B$1984,B11),"ได้รับการพัฒนาแล้ว",IF(B11="","ป้อนรายชื่อบุคลากรเพิ่ม(ถ้ามี)","ยังไม่ได้รับการพัฒนา"))</f>
        <v>ได้รับการพัฒนาแล้ว</v>
      </c>
    </row>
    <row r="12" spans="1:4">
      <c r="A12" s="111">
        <v>8</v>
      </c>
      <c r="B12" s="197" t="s">
        <v>104</v>
      </c>
      <c r="C12" s="198" t="s">
        <v>92</v>
      </c>
      <c r="D12" s="114" t="str">
        <f>IF(COUNTIF(เก็บข้อมูลHRD!$B$7:$B$1984,B12),"ได้รับการพัฒนาแล้ว",IF(B12="","ป้อนรายชื่อบุคลากรเพิ่ม(ถ้ามี)","ยังไม่ได้รับการพัฒนา"))</f>
        <v>ได้รับการพัฒนาแล้ว</v>
      </c>
    </row>
    <row r="13" spans="1:4">
      <c r="A13" s="111">
        <v>9</v>
      </c>
      <c r="B13" s="197" t="s">
        <v>106</v>
      </c>
      <c r="C13" s="198" t="s">
        <v>92</v>
      </c>
      <c r="D13" s="114" t="str">
        <f>IF(COUNTIF(เก็บข้อมูลHRD!$B$7:$B$1984,B13),"ได้รับการพัฒนาแล้ว",IF(B13="","ป้อนรายชื่อบุคลากรเพิ่ม(ถ้ามี)","ยังไม่ได้รับการพัฒนา"))</f>
        <v>ได้รับการพัฒนาแล้ว</v>
      </c>
    </row>
    <row r="14" spans="1:4">
      <c r="A14" s="111">
        <v>10</v>
      </c>
      <c r="B14" s="197" t="s">
        <v>78</v>
      </c>
      <c r="C14" s="198" t="s">
        <v>89</v>
      </c>
      <c r="D14" s="114" t="str">
        <f>IF(COUNTIF(เก็บข้อมูลHRD!$B$7:$B$1984,B14),"ได้รับการพัฒนาแล้ว",IF(B14="","ป้อนรายชื่อบุคลากรเพิ่ม(ถ้ามี)","ยังไม่ได้รับการพัฒนา"))</f>
        <v>ได้รับการพัฒนาแล้ว</v>
      </c>
    </row>
    <row r="15" spans="1:4">
      <c r="A15" s="111">
        <v>11</v>
      </c>
      <c r="B15" s="197" t="s">
        <v>83</v>
      </c>
      <c r="C15" s="198" t="s">
        <v>89</v>
      </c>
      <c r="D15" s="114" t="str">
        <f>IF(COUNTIF(เก็บข้อมูลHRD!$B$7:$B$1984,B15),"ได้รับการพัฒนาแล้ว",IF(B15="","ป้อนรายชื่อบุคลากรเพิ่ม(ถ้ามี)","ยังไม่ได้รับการพัฒนา"))</f>
        <v>ได้รับการพัฒนาแล้ว</v>
      </c>
    </row>
    <row r="16" spans="1:4">
      <c r="A16" s="111">
        <v>12</v>
      </c>
      <c r="B16" s="197" t="s">
        <v>97</v>
      </c>
      <c r="C16" s="198" t="s">
        <v>91</v>
      </c>
      <c r="D16" s="114" t="str">
        <f>IF(COUNTIF(เก็บข้อมูลHRD!$B$7:$B$1984,B16),"ได้รับการพัฒนาแล้ว",IF(B16="","ป้อนรายชื่อบุคลากรเพิ่ม(ถ้ามี)","ยังไม่ได้รับการพัฒนา"))</f>
        <v>ได้รับการพัฒนาแล้ว</v>
      </c>
    </row>
    <row r="17" spans="1:4">
      <c r="A17" s="111">
        <v>13</v>
      </c>
      <c r="B17" s="197" t="s">
        <v>107</v>
      </c>
      <c r="C17" s="198" t="s">
        <v>91</v>
      </c>
      <c r="D17" s="114" t="str">
        <f>IF(COUNTIF(เก็บข้อมูลHRD!$B$7:$B$1984,B17),"ได้รับการพัฒนาแล้ว",IF(B17="","ป้อนรายชื่อบุคลากรเพิ่ม(ถ้ามี)","ยังไม่ได้รับการพัฒนา"))</f>
        <v>ได้รับการพัฒนาแล้ว</v>
      </c>
    </row>
    <row r="18" spans="1:4">
      <c r="A18" s="111">
        <v>14</v>
      </c>
      <c r="B18" s="200" t="s">
        <v>98</v>
      </c>
      <c r="C18" s="198" t="s">
        <v>92</v>
      </c>
      <c r="D18" s="114" t="str">
        <f>IF(COUNTIF(เก็บข้อมูลHRD!$B$7:$B$1984,B18),"ได้รับการพัฒนาแล้ว",IF(B18="","ป้อนรายชื่อบุคลากรเพิ่ม(ถ้ามี)","ยังไม่ได้รับการพัฒนา"))</f>
        <v>ได้รับการพัฒนาแล้ว</v>
      </c>
    </row>
    <row r="19" spans="1:4">
      <c r="A19" s="111">
        <v>15</v>
      </c>
      <c r="B19" s="197" t="s">
        <v>84</v>
      </c>
      <c r="C19" s="201" t="s">
        <v>88</v>
      </c>
      <c r="D19" s="114" t="str">
        <f>IF(COUNTIF(เก็บข้อมูลHRD!$B$7:$B$1984,B19),"ได้รับการพัฒนาแล้ว",IF(B19="","ป้อนรายชื่อบุคลากรเพิ่ม(ถ้ามี)","ยังไม่ได้รับการพัฒนา"))</f>
        <v>ได้รับการพัฒนาแล้ว</v>
      </c>
    </row>
    <row r="20" spans="1:4">
      <c r="A20" s="111">
        <v>16</v>
      </c>
      <c r="B20" s="197" t="s">
        <v>100</v>
      </c>
      <c r="C20" s="198" t="s">
        <v>96</v>
      </c>
      <c r="D20" s="114" t="str">
        <f>IF(COUNTIF(เก็บข้อมูลHRD!$B$7:$B$1984,B20),"ได้รับการพัฒนาแล้ว",IF(B20="","ป้อนรายชื่อบุคลากรเพิ่ม(ถ้ามี)","ยังไม่ได้รับการพัฒนา"))</f>
        <v>ได้รับการพัฒนาแล้ว</v>
      </c>
    </row>
    <row r="21" spans="1:4">
      <c r="A21" s="111">
        <v>17</v>
      </c>
      <c r="B21" s="197" t="s">
        <v>86</v>
      </c>
      <c r="C21" s="198" t="s">
        <v>93</v>
      </c>
      <c r="D21" s="114" t="str">
        <f>IF(COUNTIF(เก็บข้อมูลHRD!$B$7:$B$1984,B21),"ได้รับการพัฒนาแล้ว",IF(B21="","ป้อนรายชื่อบุคลากรเพิ่ม(ถ้ามี)","ยังไม่ได้รับการพัฒนา"))</f>
        <v>ได้รับการพัฒนาแล้ว</v>
      </c>
    </row>
    <row r="22" spans="1:4">
      <c r="A22" s="111">
        <v>18</v>
      </c>
      <c r="B22" s="202" t="s">
        <v>108</v>
      </c>
      <c r="C22" s="203" t="s">
        <v>101</v>
      </c>
      <c r="D22" s="114" t="str">
        <f>IF(COUNTIF(เก็บข้อมูลHRD!$B$7:$B$1984,B22),"ได้รับการพัฒนาแล้ว",IF(B22="","ป้อนรายชื่อบุคลากรเพิ่ม(ถ้ามี)","ยังไม่ได้รับการพัฒนา"))</f>
        <v>ได้รับการพัฒนาแล้ว</v>
      </c>
    </row>
    <row r="23" spans="1:4">
      <c r="A23" s="111">
        <v>19</v>
      </c>
      <c r="B23" s="202" t="s">
        <v>109</v>
      </c>
      <c r="C23" s="203" t="s">
        <v>110</v>
      </c>
      <c r="D23" s="114" t="str">
        <f>IF(COUNTIF(เก็บข้อมูลHRD!$B$7:$B$1984,B23),"ได้รับการพัฒนาแล้ว",IF(B23="","ป้อนรายชื่อบุคลากรเพิ่ม(ถ้ามี)","ยังไม่ได้รับการพัฒนา"))</f>
        <v>ได้รับการพัฒนาแล้ว</v>
      </c>
    </row>
    <row r="24" spans="1:4">
      <c r="A24" s="111">
        <v>20</v>
      </c>
      <c r="B24" s="112" t="s">
        <v>104</v>
      </c>
      <c r="C24" s="136" t="s">
        <v>92</v>
      </c>
      <c r="D24" s="114" t="str">
        <f>IF(COUNTIF(เก็บข้อมูลHRD!$B$7:$B$1984,B24),"ได้รับการพัฒนาแล้ว",IF(B24="","ป้อนรายชื่อบุคลากรเพิ่ม(ถ้ามี)","ยังไม่ได้รับการพัฒนา"))</f>
        <v>ได้รับการพัฒนาแล้ว</v>
      </c>
    </row>
    <row r="25" spans="1:4">
      <c r="A25" s="111">
        <v>22</v>
      </c>
      <c r="B25" s="112"/>
      <c r="C25" s="113"/>
      <c r="D25" s="114" t="str">
        <f>IF(COUNTIF(เก็บข้อมูลHRD!$B$7:$B$1984,B25),"ได้รับการพัฒนาแล้ว",IF(B25="","ป้อนรายชื่อบุคลากรเพิ่ม(ถ้ามี)","ยังไม่ได้รับการพัฒนา"))</f>
        <v>ป้อนรายชื่อบุคลากรเพิ่ม(ถ้ามี)</v>
      </c>
    </row>
    <row r="26" spans="1:4">
      <c r="A26" s="111">
        <v>23</v>
      </c>
      <c r="B26" s="112"/>
      <c r="C26" s="113"/>
      <c r="D26" s="114" t="str">
        <f>IF(COUNTIF(เก็บข้อมูลHRD!$B$7:$B$1984,B26),"ได้รับการพัฒนาแล้ว",IF(B26="","ป้อนรายชื่อบุคลากรเพิ่ม(ถ้ามี)","ยังไม่ได้รับการพัฒนา"))</f>
        <v>ป้อนรายชื่อบุคลากรเพิ่ม(ถ้ามี)</v>
      </c>
    </row>
    <row r="27" spans="1:4">
      <c r="A27" s="111">
        <v>24</v>
      </c>
      <c r="B27" s="112"/>
      <c r="C27" s="113"/>
      <c r="D27" s="114" t="str">
        <f>IF(COUNTIF(เก็บข้อมูลHRD!$B$7:$B$1984,B27),"ได้รับการพัฒนาแล้ว",IF(B27="","ป้อนรายชื่อบุคลากรเพิ่ม(ถ้ามี)","ยังไม่ได้รับการพัฒนา"))</f>
        <v>ป้อนรายชื่อบุคลากรเพิ่ม(ถ้ามี)</v>
      </c>
    </row>
    <row r="28" spans="1:4">
      <c r="A28" s="111">
        <v>25</v>
      </c>
      <c r="B28" s="112"/>
      <c r="C28" s="113"/>
      <c r="D28" s="114" t="str">
        <f>IF(COUNTIF(เก็บข้อมูลHRD!$B$7:$B$1984,B28),"ได้รับการพัฒนาแล้ว",IF(B28="","ป้อนรายชื่อบุคลากรเพิ่ม(ถ้ามี)","ยังไม่ได้รับการพัฒนา"))</f>
        <v>ป้อนรายชื่อบุคลากรเพิ่ม(ถ้ามี)</v>
      </c>
    </row>
  </sheetData>
  <sheetProtection selectLockedCells="1"/>
  <protectedRanges>
    <protectedRange password="CE28" sqref="B21 B5:B6 B9:B15 B19" name="ช่วง1_2"/>
  </protectedRanges>
  <autoFilter ref="A4:D4" xr:uid="{00000000-0009-0000-0000-000002000000}"/>
  <mergeCells count="3">
    <mergeCell ref="A3:D3"/>
    <mergeCell ref="A1:D1"/>
    <mergeCell ref="A2:D2"/>
  </mergeCells>
  <phoneticPr fontId="11" type="noConversion"/>
  <conditionalFormatting sqref="D4:D1048576">
    <cfRule type="containsText" dxfId="2" priority="4" operator="containsText" text="ยังไม่ได้รับการพัฒนา">
      <formula>NOT(ISERROR(SEARCH("ยังไม่ได้รับการพัฒนา",D4)))</formula>
    </cfRule>
    <cfRule type="containsText" dxfId="1" priority="5" operator="containsText" text="ยังไม่ได้รับการพัฒนา&#10;ทั้งปีงบประมาณ">
      <formula>NOT(ISERROR(SEARCH("ยังไม่ได้รับการพัฒนาทั้งปีงบประมาณ",D4)))</formula>
    </cfRule>
    <cfRule type="containsText" dxfId="0" priority="6" operator="containsText" text="ได้รับการพัฒนาแล้ว">
      <formula>NOT(ISERROR(SEARCH("ได้รับการพัฒนาแล้ว",D4)))</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นายณัฐวัฒน์ แดงจันทึก</cp:lastModifiedBy>
  <cp:lastPrinted>2023-04-07T09:10:39Z</cp:lastPrinted>
  <dcterms:created xsi:type="dcterms:W3CDTF">2019-10-21T02:57:05Z</dcterms:created>
  <dcterms:modified xsi:type="dcterms:W3CDTF">2023-04-07T09:13:36Z</dcterms:modified>
</cp:coreProperties>
</file>